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8"/>
  <workbookPr filterPrivacy="1" defaultThemeVersion="124226"/>
  <xr:revisionPtr revIDLastSave="0" documentId="13_ncr:1_{649D7D1A-0B95-4CB3-B1AB-8924F3045320}" xr6:coauthVersionLast="36" xr6:coauthVersionMax="45" xr10:uidLastSave="{00000000-0000-0000-0000-000000000000}"/>
  <bookViews>
    <workbookView xWindow="0" yWindow="0" windowWidth="23040" windowHeight="9060"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Investiciju_plans_POST2020!$A$1:$J$43</definedName>
    <definedName name="_xlnm.Print_Area" localSheetId="1">'Par aglo. un dec.kan.'!$A$1:$B$14</definedName>
    <definedName name="_xlnm.Print_Area" localSheetId="2">Ūdenssaimniec_ESOŠS_VĒRTĒJUMS!$A$1:$H$47</definedName>
  </definedNames>
  <calcPr calcId="191029"/>
</workbook>
</file>

<file path=xl/calcChain.xml><?xml version="1.0" encoding="utf-8"?>
<calcChain xmlns="http://schemas.openxmlformats.org/spreadsheetml/2006/main">
  <c r="B25" i="7" l="1"/>
  <c r="B6" i="7"/>
  <c r="B5" i="8" l="1"/>
  <c r="G8" i="8" l="1"/>
  <c r="C6" i="8" l="1"/>
  <c r="C5" i="8"/>
  <c r="C11" i="9"/>
  <c r="C12" i="9"/>
  <c r="B21" i="7"/>
  <c r="D43" i="7"/>
  <c r="D41" i="7"/>
  <c r="D42" i="7"/>
  <c r="H41" i="7" l="1"/>
  <c r="E43" i="7"/>
  <c r="E42" i="7"/>
  <c r="E41" i="7"/>
  <c r="E39" i="7"/>
  <c r="E38" i="7"/>
  <c r="E37" i="7"/>
  <c r="E36" i="7"/>
  <c r="E35" i="7"/>
  <c r="E34" i="7"/>
  <c r="E33" i="7"/>
  <c r="D18" i="8" l="1"/>
  <c r="D17" i="8"/>
  <c r="D15" i="8"/>
  <c r="D14" i="8"/>
  <c r="D16" i="8"/>
  <c r="C18" i="8"/>
  <c r="C17" i="8"/>
  <c r="C16" i="8"/>
  <c r="C15" i="8"/>
  <c r="C14" i="8"/>
  <c r="I38" i="1" l="1"/>
  <c r="I31" i="1"/>
  <c r="I26" i="1"/>
  <c r="I19" i="1"/>
  <c r="C27" i="7" l="1"/>
  <c r="C26" i="7"/>
  <c r="B1" i="8"/>
  <c r="C10" i="7"/>
  <c r="D10" i="7"/>
  <c r="C7" i="7"/>
  <c r="C8" i="7"/>
  <c r="D26" i="1" l="1"/>
  <c r="D15" i="1"/>
  <c r="D31" i="1"/>
  <c r="D19" i="1"/>
  <c r="D38" i="1"/>
</calcChain>
</file>

<file path=xl/sharedStrings.xml><?xml version="1.0" encoding="utf-8"?>
<sst xmlns="http://schemas.openxmlformats.org/spreadsheetml/2006/main" count="321" uniqueCount="212">
  <si>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</si>
  <si>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</si>
  <si>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</si>
  <si>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</si>
  <si>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</si>
  <si>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</si>
  <si>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</si>
  <si>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</si>
  <si>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</si>
  <si>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</si>
  <si>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</si>
  <si>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</si>
  <si>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</si>
  <si>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</si>
  <si>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</si>
  <si>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</si>
  <si>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</si>
  <si>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</si>
  <si>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</si>
  <si>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</si>
  <si>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</si>
  <si>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</si>
  <si>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</si>
  <si>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</si>
  <si>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</si>
  <si>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</si>
  <si>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</si>
  <si>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</si>
  <si>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</si>
  <si>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</si>
  <si>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</si>
  <si>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</si>
  <si>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</si>
  <si>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</si>
  <si>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</si>
  <si>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</si>
  <si>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</si>
  <si>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</si>
  <si>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</si>
  <si>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</si>
  <si>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</si>
  <si>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</si>
  <si>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</si>
  <si>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</si>
  <si>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</si>
  <si>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</si>
  <si>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</si>
  <si>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</si>
  <si>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</si>
  <si>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</si>
  <si>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</si>
  <si>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</si>
  <si>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</si>
  <si>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</si>
  <si>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</si>
  <si>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</si>
  <si>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</si>
  <si>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</si>
  <si>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</si>
  <si>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</si>
  <si>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</si>
  <si>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</si>
  <si>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</si>
  <si>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</si>
  <si>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</si>
  <si>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</si>
  <si>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</si>
  <si>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</si>
  <si>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</si>
  <si>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</si>
  <si>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</si>
  <si>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</si>
  <si>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</si>
  <si>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</si>
  <si>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</si>
  <si>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</si>
  <si>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</si>
  <si>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</si>
  <si>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</si>
  <si>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</si>
  <si>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</si>
  <si>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t>t.sk. tīkli vecāki par 50 gadiem (celti pirms 1970.gada), km</t>
  </si>
  <si>
    <t>t.sk. tīkli vecāki par 30 gadiem (celti pirms 1990.gada), km</t>
  </si>
  <si>
    <t>Lietus notekūdeņu pieslēguma vietu skaits pie centralizēto kanalizācijas tīklu sistēmas (gab.)</t>
  </si>
  <si>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</si>
  <si>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</si>
  <si>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</si>
  <si>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</si>
  <si>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</si>
  <si>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</si>
  <si>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</si>
  <si>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</si>
  <si>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</si>
  <si>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</si>
  <si>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</si>
  <si>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</si>
  <si>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</si>
  <si>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</si>
  <si>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</si>
  <si>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</si>
  <si>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</si>
  <si>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</si>
  <si>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</si>
  <si>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</si>
  <si>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</si>
  <si>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</si>
  <si>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</si>
  <si>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</si>
  <si>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</si>
  <si>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</si>
  <si>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</si>
  <si>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</si>
  <si>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</si>
  <si>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</si>
  <si>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</si>
  <si>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</si>
  <si>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</si>
  <si>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</si>
  <si>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</si>
  <si>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</si>
  <si>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</si>
  <si>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</si>
  <si>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</si>
  <si>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</si>
  <si>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</si>
  <si>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</si>
  <si>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</si>
  <si>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</si>
  <si>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JĀ</t>
  </si>
  <si>
    <t xml:space="preserve">Pirmreizējā reģistrācija jāveic no 2019. g. 1.jūnija-2019.g. 31.decembrim. Ja ir konstatēti bojājumi vai trūkumi sistēmā, tad tie ir jānovērš līdz 2021.g. 31. decembrim. </t>
  </si>
  <si>
    <t>Stopiņu novada pašvaldības aģentūra "SAIMNIEKS"</t>
  </si>
  <si>
    <t>Jā ir ieviests. Šo reģistrāciju veic Stopiņu novada Dome. https://www.stopini.lv/lv/pasvaldiba/atlaujas-licences</t>
  </si>
  <si>
    <t>Ulbrokas attīrīšanas iekārta, Ulbroka, Stopiņu novads</t>
  </si>
  <si>
    <t>Kopējā ienākošā slodze, CE, 2019.g.</t>
  </si>
  <si>
    <t>Ulbrokas attīrīšanas iekārtas</t>
  </si>
  <si>
    <t>PA "SAIMNIEKS"</t>
  </si>
  <si>
    <r>
      <t xml:space="preserve">Aglomerācijas iedzīvotāju skaits uz </t>
    </r>
    <r>
      <rPr>
        <b/>
        <sz val="12"/>
        <color rgb="FFFF0000"/>
        <rFont val="Calibri"/>
        <family val="2"/>
        <scheme val="minor"/>
      </rPr>
      <t>(01.01.2020)</t>
    </r>
  </si>
  <si>
    <r>
      <t xml:space="preserve">Kopējais iedzīvotāju skaits pilsētā (ciemā) </t>
    </r>
    <r>
      <rPr>
        <b/>
        <sz val="12"/>
        <color rgb="FFFF0000"/>
        <rFont val="Calibri"/>
        <family val="2"/>
        <scheme val="minor"/>
      </rPr>
      <t>(01.01.2020)</t>
    </r>
  </si>
  <si>
    <t>NAV IZVEIDOTS ATBALSTS</t>
  </si>
  <si>
    <r>
      <t xml:space="preserve">CŪS pakalpojumu zonas iedzīvotāju skaits uz </t>
    </r>
    <r>
      <rPr>
        <b/>
        <sz val="12"/>
        <color rgb="FFFF0000"/>
        <rFont val="Calibri"/>
        <family val="2"/>
        <scheme val="minor"/>
      </rPr>
      <t>(01.01.2020)</t>
    </r>
  </si>
  <si>
    <t>Stopiņu novada Domes līdzfinansējumi no dabas resursu nodokļiem.</t>
  </si>
  <si>
    <t>Noteiktais ūdens zudumu apjoms (tīklos), %, 2019.g.</t>
  </si>
  <si>
    <t>Acones iela 2B, Ulbroka, Stopiņu novads</t>
  </si>
  <si>
    <t>Ziemeļu gatve 7A, Vālodzes, Stopiņu novads</t>
  </si>
  <si>
    <t>Dienvidu iela 42A, Dzidriņas, Stopiņu novads</t>
  </si>
  <si>
    <t>Artēziskā aka Nr.1 Ulbroka</t>
  </si>
  <si>
    <t>Artēziskā aka Nr.2 Ulbroka</t>
  </si>
  <si>
    <t>Artēziskā aka Nr.4 Ulbroka</t>
  </si>
  <si>
    <t>Artēziskā aka Nr.1 Vālodzes</t>
  </si>
  <si>
    <t>Artēziskā aka Nr.2 Rezerve Vālodzes</t>
  </si>
  <si>
    <t>Artēziskā aka Nr.1 Dzidriņas</t>
  </si>
  <si>
    <t>Artēziskā aka Nr.2 Rezerve Dzidriņas</t>
  </si>
  <si>
    <t>16.81                                  No tiem Dreiliņu ciems 1,55km</t>
  </si>
  <si>
    <t>12.21                             No tiem Dreiliņu ciems 1,27km</t>
  </si>
  <si>
    <t>4.59                                                No tiem Dreiliņu ciems 0,27km</t>
  </si>
  <si>
    <t>12                                  No tiem Dreiliņu ciems 1.gb</t>
  </si>
  <si>
    <t>2011.g.</t>
  </si>
  <si>
    <t>2017.g.</t>
  </si>
  <si>
    <t>2013.g.</t>
  </si>
  <si>
    <t>2018.g.</t>
  </si>
  <si>
    <t>-</t>
  </si>
  <si>
    <t>460 (Katrs rez. Pa 230 m3)</t>
  </si>
  <si>
    <t>100 (Katrs rez. Pa 49.9 m3)</t>
  </si>
  <si>
    <t>Ulbrokas</t>
  </si>
  <si>
    <t>Paredzēts paplašināt aglomerācijas robežu, iekļaujot tajā arī Dreiliņu ciemu, sakarā ar to, ka jaunizbūvētais kanalizācijas tīkls Kuršu iela-Ulbrokas Nai ir pieslēgts pie kopējā Ulbrokas kanalizācijas tīkla.</t>
  </si>
  <si>
    <t>Augstākā strādājošo vidējā mēneša bruto alga Stopiņu novadā 2017. gadā bija privātajā sektorā - 1193 EUR (privātā sektora komersanti ar nodarbināto skaitu &gt;=50), nedaudz zemāka tā bija sabiedriskajā sektorā – 1035 EUR, bet vispārējā valdības sektorā 865 EUR</t>
  </si>
  <si>
    <t>Stopiņu novada attīstības programma 2019.-2025.g. Apstiprināts 2019.g. 10. aprīlī.  Stopiņu novada domes sēdes Protokola Nr. 49.</t>
  </si>
  <si>
    <r>
      <t>Plānoto darbību sasniedzamie rezultāti</t>
    </r>
    <r>
      <rPr>
        <sz val="14"/>
        <color theme="1"/>
        <rFont val="Times New Roman"/>
        <family val="1"/>
      </rPr>
      <t xml:space="preserve"> 
(km, gab, t.sk., NAI - arī papildu jaudas)</t>
    </r>
  </si>
  <si>
    <r>
      <t xml:space="preserve">Pieslēgumu izveide mājsaimniecībām </t>
    </r>
    <r>
      <rPr>
        <sz val="14"/>
        <color theme="1"/>
        <rFont val="Times New Roman"/>
        <family val="1"/>
      </rPr>
      <t>(mājsaimniecību skaits, kam tiks nodrošināti faktiskie pieslēgumi pie jaunizbūvētajiem centralizētajiem kanalizācijas tīkliem)</t>
    </r>
  </si>
  <si>
    <r>
      <t>Plānoto darbu izmaksas 2019.gada salīdzināmajās cenās</t>
    </r>
    <r>
      <rPr>
        <sz val="14"/>
        <color theme="1"/>
        <rFont val="Times New Roman"/>
        <family val="1"/>
      </rPr>
      <t xml:space="preserve"> 
(EUR)</t>
    </r>
  </si>
  <si>
    <r>
      <t>Plānoto darbību sasniedzamie rezultāti</t>
    </r>
    <r>
      <rPr>
        <sz val="14"/>
        <color theme="1"/>
        <rFont val="Times New Roman"/>
        <family val="1"/>
      </rPr>
      <t xml:space="preserve"> 
(km, gab, t.sk., urbumi, sagatavošanas stacijas, rezervuāri, 3.pss uc. - arī papildu jaudas)</t>
    </r>
  </si>
  <si>
    <r>
      <t xml:space="preserve">Pieslēgumu izveide mājsaimniecībām </t>
    </r>
    <r>
      <rPr>
        <sz val="14"/>
        <color theme="1"/>
        <rFont val="Times New Roman"/>
        <family val="1"/>
      </rPr>
      <t>(mājsaimniecību skaits, kam nodrošināti faktiskie pieslēgumi pie jaunizbūvētajiem centralizētajiem kanalizācijas tīkliem)</t>
    </r>
  </si>
  <si>
    <r>
      <rPr>
        <b/>
        <sz val="14"/>
        <color theme="1"/>
        <rFont val="Times New Roman"/>
        <family val="1"/>
      </rPr>
      <t xml:space="preserve">Jaunu kanalizācijas </t>
    </r>
    <r>
      <rPr>
        <sz val="14"/>
        <color theme="1"/>
        <rFont val="Times New Roman"/>
        <family val="1"/>
      </rPr>
      <t xml:space="preserve">ārējo </t>
    </r>
    <r>
      <rPr>
        <b/>
        <sz val="14"/>
        <color theme="1"/>
        <rFont val="Times New Roman"/>
        <family val="1"/>
      </rPr>
      <t>inženiertīklu</t>
    </r>
    <r>
      <rPr>
        <sz val="14"/>
        <color theme="1"/>
        <rFont val="Times New Roman"/>
        <family val="1"/>
      </rPr>
      <t xml:space="preserve"> izbūve  </t>
    </r>
    <r>
      <rPr>
        <b/>
        <sz val="14"/>
        <color rgb="FFFF0000"/>
        <rFont val="Times New Roman"/>
        <family val="1"/>
      </rPr>
      <t>esošās aglomerācijas robežās</t>
    </r>
    <r>
      <rPr>
        <sz val="14"/>
        <color theme="1"/>
        <rFont val="Times New Roman"/>
        <family val="1"/>
      </rPr>
      <t>, kopā</t>
    </r>
  </si>
  <si>
    <r>
      <rPr>
        <b/>
        <sz val="14"/>
        <color theme="1"/>
        <rFont val="Times New Roman"/>
        <family val="1"/>
      </rPr>
      <t xml:space="preserve">Jaunu ūdensapgādes </t>
    </r>
    <r>
      <rPr>
        <sz val="14"/>
        <color theme="1"/>
        <rFont val="Times New Roman"/>
        <family val="1"/>
      </rPr>
      <t xml:space="preserve">ārējo </t>
    </r>
    <r>
      <rPr>
        <b/>
        <sz val="14"/>
        <color theme="1"/>
        <rFont val="Times New Roman"/>
        <family val="1"/>
      </rPr>
      <t>inženiertīklu</t>
    </r>
    <r>
      <rPr>
        <sz val="14"/>
        <color theme="1"/>
        <rFont val="Times New Roman"/>
        <family val="1"/>
      </rPr>
      <t xml:space="preserve"> izbūve </t>
    </r>
    <r>
      <rPr>
        <b/>
        <sz val="14"/>
        <color rgb="FFFF0000"/>
        <rFont val="Times New Roman"/>
        <family val="1"/>
      </rPr>
      <t>esošās ūdenspagādes pakalpojumu sniegšanas zonas robežās</t>
    </r>
    <r>
      <rPr>
        <sz val="14"/>
        <color theme="1"/>
        <rFont val="Times New Roman"/>
        <family val="1"/>
      </rPr>
      <t>, kopā</t>
    </r>
  </si>
  <si>
    <r>
      <t xml:space="preserve">Citi no jauna izbūvējamie kanalizācijas sistēmas infrastruktūras objekti </t>
    </r>
    <r>
      <rPr>
        <b/>
        <sz val="14"/>
        <color rgb="FFFF0000"/>
        <rFont val="Times New Roman"/>
        <family val="1"/>
      </rPr>
      <t>esošās aglomerācijas robežās</t>
    </r>
  </si>
  <si>
    <r>
      <t xml:space="preserve">Citi no jauna izbūvējamie ūdensapgādes sistēmas infrastruktūras objekti </t>
    </r>
    <r>
      <rPr>
        <b/>
        <sz val="14"/>
        <color rgb="FFFF0000"/>
        <rFont val="Times New Roman"/>
        <family val="1"/>
      </rPr>
      <t>esošās ūdenspagādes pakalpojumu sniegšanas zonas robežās</t>
    </r>
  </si>
  <si>
    <r>
      <rPr>
        <b/>
        <sz val="14"/>
        <color theme="1"/>
        <rFont val="Times New Roman"/>
        <family val="1"/>
      </rPr>
      <t>Jaunu kanalizācijas</t>
    </r>
    <r>
      <rPr>
        <sz val="14"/>
        <color theme="1"/>
        <rFont val="Times New Roman"/>
        <family val="1"/>
      </rPr>
      <t xml:space="preserve"> ārējo </t>
    </r>
    <r>
      <rPr>
        <b/>
        <sz val="14"/>
        <color theme="1"/>
        <rFont val="Times New Roman"/>
        <family val="1"/>
      </rPr>
      <t>inženiertīklu</t>
    </r>
    <r>
      <rPr>
        <sz val="14"/>
        <color theme="1"/>
        <rFont val="Times New Roman"/>
        <family val="1"/>
      </rPr>
      <t xml:space="preserve"> izbūve </t>
    </r>
    <r>
      <rPr>
        <b/>
        <sz val="14"/>
        <color rgb="FFFF0000"/>
        <rFont val="Times New Roman"/>
        <family val="1"/>
      </rPr>
      <t>paplašinātā aglomerācijā (ja plānota paplašināšana),</t>
    </r>
    <r>
      <rPr>
        <sz val="14"/>
        <color theme="1"/>
        <rFont val="Times New Roman"/>
        <family val="1"/>
      </rPr>
      <t xml:space="preserve"> kopā</t>
    </r>
  </si>
  <si>
    <r>
      <rPr>
        <b/>
        <sz val="14"/>
        <color theme="1"/>
        <rFont val="Times New Roman"/>
        <family val="1"/>
      </rPr>
      <t>Jaunu ūdensapgādes</t>
    </r>
    <r>
      <rPr>
        <sz val="14"/>
        <color theme="1"/>
        <rFont val="Times New Roman"/>
        <family val="1"/>
      </rPr>
      <t xml:space="preserve"> ārējo </t>
    </r>
    <r>
      <rPr>
        <b/>
        <sz val="14"/>
        <color theme="1"/>
        <rFont val="Times New Roman"/>
        <family val="1"/>
      </rPr>
      <t>inženiertīklu</t>
    </r>
    <r>
      <rPr>
        <sz val="14"/>
        <color theme="1"/>
        <rFont val="Times New Roman"/>
        <family val="1"/>
      </rPr>
      <t xml:space="preserve"> izbūve </t>
    </r>
    <r>
      <rPr>
        <b/>
        <sz val="14"/>
        <color rgb="FFFF0000"/>
        <rFont val="Times New Roman"/>
        <family val="1"/>
      </rPr>
      <t>paplašinātā ūdenspagādes pakalpojumu sniegšanas zonā (ja plānota paplašināšana),</t>
    </r>
    <r>
      <rPr>
        <sz val="14"/>
        <color theme="1"/>
        <rFont val="Times New Roman"/>
        <family val="1"/>
      </rPr>
      <t xml:space="preserve"> kopā</t>
    </r>
  </si>
  <si>
    <r>
      <t xml:space="preserve">Citi no jauna izbūvējamie kanalizācijas sistēmas infrastruktūras objekti </t>
    </r>
    <r>
      <rPr>
        <b/>
        <sz val="14"/>
        <color rgb="FFFF0000"/>
        <rFont val="Times New Roman"/>
        <family val="1"/>
      </rPr>
      <t>paplašinātā aglomerācijā (ja plānota paplašināšana)</t>
    </r>
  </si>
  <si>
    <r>
      <t xml:space="preserve">Citi no jauna izbūvējamie ūdensapgādes sistēmas infrastruktūras objekti </t>
    </r>
    <r>
      <rPr>
        <b/>
        <sz val="14"/>
        <color rgb="FFFF0000"/>
        <rFont val="Times New Roman"/>
        <family val="1"/>
      </rPr>
      <t>paplašinātā ūdenspagādes pakalpojumu sniegšanas zonā (ja plānota paplašināšana)</t>
    </r>
  </si>
  <si>
    <r>
      <t xml:space="preserve">Citi objekti 
(piem., </t>
    </r>
    <r>
      <rPr>
        <b/>
        <i/>
        <sz val="14"/>
        <color theme="1"/>
        <rFont val="Times New Roman"/>
        <family val="1"/>
      </rPr>
      <t>asenizācijas pieņemšanas punkt</t>
    </r>
    <r>
      <rPr>
        <i/>
        <sz val="14"/>
        <color theme="1"/>
        <rFont val="Times New Roman"/>
        <family val="1"/>
      </rPr>
      <t>i)</t>
    </r>
  </si>
  <si>
    <t>13(32)*</t>
  </si>
  <si>
    <t>12(30)*</t>
  </si>
  <si>
    <t>No 2020 ir 1,06 EUR</t>
  </si>
  <si>
    <t>slpajās</t>
  </si>
  <si>
    <t>ŪAS Dzidriņas</t>
  </si>
  <si>
    <t>ŪAS Dzidriņās, šobrīd nav, vajag, lai nodrošinātu spidienu utt.</t>
  </si>
  <si>
    <t>Ir papildus aglomerācija Saurieši - Upeslejas. Ir NAI, kur ienākošie notekūdeņi dienā ir ap 400 m3, kas atbilst 4000 cilvēkiem, jo pie NAI ir pieslēgta Tuberkulozes slimnīca un internātskola.</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</si>
  <si>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</si>
  <si>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</si>
  <si>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</si>
  <si>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</si>
  <si>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ULBROKA</t>
  </si>
  <si>
    <t>p/a "Saimnieks"</t>
  </si>
  <si>
    <t>21.02.2020.</t>
  </si>
  <si>
    <t>evita.rozenbaha@saimniekspa.lv</t>
  </si>
  <si>
    <r>
      <t xml:space="preserve">Pamatojums 
</t>
    </r>
    <r>
      <rPr>
        <i/>
        <sz val="11"/>
        <color theme="1"/>
        <rFont val="Calibri"/>
        <family val="2"/>
        <charset val="186"/>
        <scheme val="minor"/>
      </rPr>
      <t>(lūdzu norādīt pamatojumu konkrēto ieguldījumu veikšanai)</t>
    </r>
  </si>
  <si>
    <t>Nepieciešams nodrošināt 100% pārklājumu</t>
  </si>
  <si>
    <t>Dreiliņu c. izveidojusies blīva apbūve un ir ekonomiski pamatoti plānot centralizētu tīklu izbūvi</t>
  </si>
  <si>
    <t>Ūdensapgādes tīklu izbūve Dreiliņu c.</t>
  </si>
  <si>
    <t>Ulbrokas NAI paplašināšana līdz ar kanalizācijas tīklu paplašināšanu ārpus aglomerācijas robežām. Esošo notekūdeņu attīrīšanas iekārtu projektētā jauda ir 630 m3/dnn. Šī brīža vidējā NAI noslodze ir aptuveni 500 m3/dnn.  Ir aprēķināts, ka nepieciešamā notekūdeņu attīrīšanas iekārtu jauda ir 1000 m3/dnn.</t>
  </si>
  <si>
    <t>2 jauni urbumi;
Jauna rezervuāra būvniecība 200 m3;
2 jaunu filtru uzstādīšana pie esošajiem filtriem;
3 pacēluma dzeramā ūdens spiediena nodrošināšanas stacija</t>
  </si>
  <si>
    <t>Darbu apjoms saistībā ar pakalpojuma sniegšanu ārpus aglomerācijas robežām Dreiliņu c.</t>
  </si>
  <si>
    <t>Evita Rozenbaha - Kalniņa, Artūrs Koponāns, Jānis Koponāns</t>
  </si>
  <si>
    <t>N/A</t>
  </si>
  <si>
    <t>Paši ved 8m3 uz Ulbrokas NAI
No 2020.g. 43,18 EUR</t>
  </si>
  <si>
    <t>No 2020 ir 0.91 EUR</t>
  </si>
  <si>
    <t>Ir tikko mainīts tarifs un domājam, ka ieņēmumi segs izdevumus</t>
  </si>
  <si>
    <t>Ūdens un kanalizācijas sistēmu plāns ir saistīts ar domes attīstības plānu dokumentu izstrādi un sagatavošanu.</t>
  </si>
  <si>
    <t>Notekūdeņu dūņas tiek vestas uz Getliņi EKO, kur tiek maksāts par 1t nodošanu.</t>
  </si>
  <si>
    <t>Viss labi</t>
  </si>
  <si>
    <t>465 800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</si>
</sst>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5" x14ac:knownFonts="1">
    <font>
      <sz val="11"/>
      <color theme="1"/>
      <name val="Calibri"/>
      <family val="2"/>
      <scheme val="minor"/>
    </font>
    <font>
      <sz val="11"/>
      <color theme="1"/>
      <name val="Times New Roman"/>
      <family val="1"/>
      <charset val="186"/>
    </font>
    <font>
      <i/>
      <sz val="10"/>
      <color theme="1"/>
      <name val="Calibri"/>
      <family val="2"/>
      <charset val="186"/>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sz val="11"/>
      <color rgb="FF4D4D4D"/>
      <name val="Arial"/>
      <family val="2"/>
    </font>
    <font>
      <i/>
      <sz val="12"/>
      <color theme="1"/>
      <name val="Times New Roman"/>
      <family val="1"/>
    </font>
    <font>
      <sz val="14"/>
      <color theme="1"/>
      <name val="Calibri"/>
      <family val="2"/>
      <scheme val="minor"/>
    </font>
    <font>
      <i/>
      <sz val="12"/>
      <color theme="1"/>
      <name val="Calibri"/>
      <family val="2"/>
      <scheme val="minor"/>
    </font>
    <font>
      <sz val="8"/>
      <name val="Calibri"/>
      <family val="2"/>
      <scheme val="minor"/>
    </font>
    <font>
      <b/>
      <sz val="14"/>
      <name val="Times New Roman"/>
      <family val="1"/>
    </font>
    <font>
      <sz val="14"/>
      <color theme="1"/>
      <name val="Times New Roman"/>
      <family val="1"/>
    </font>
    <font>
      <b/>
      <sz val="14"/>
      <color theme="1"/>
      <name val="Times New Roman"/>
      <family val="1"/>
    </font>
    <font>
      <b/>
      <sz val="14"/>
      <color rgb="FFFF0000"/>
      <name val="Times New Roman"/>
      <family val="1"/>
    </font>
    <font>
      <i/>
      <sz val="14"/>
      <color theme="1"/>
      <name val="Times New Roman"/>
      <family val="1"/>
    </font>
    <font>
      <b/>
      <i/>
      <sz val="14"/>
      <color theme="1"/>
      <name val="Times New Roman"/>
      <family val="1"/>
    </font>
    <font>
      <sz val="11"/>
      <color theme="1"/>
      <name val="Calibri"/>
      <family val="2"/>
      <scheme val="minor"/>
    </font>
    <font>
      <u/>
      <sz val="11"/>
      <color theme="10"/>
      <name val="Calibri"/>
      <family val="2"/>
      <scheme val="minor"/>
    </font>
    <font>
      <b/>
      <sz val="11"/>
      <color theme="1"/>
      <name val="Calibri"/>
      <family val="2"/>
      <charset val="186"/>
      <scheme val="minor"/>
    </font>
    <font>
      <i/>
      <sz val="12"/>
      <color theme="1"/>
      <name val="Calibri"/>
      <family val="2"/>
      <charset val="186"/>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s>
  <cellStyleXfs count="4">
    <xf numFmtId="0" fontId="0" fillId="0" borderId="0"/>
    <xf numFmtId="0" fontId="8" fillId="0" borderId="0"/>
    <xf numFmtId="9" fontId="31" fillId="0" borderId="0" applyFont="0" applyFill="0" applyBorder="0" applyAlignment="0" applyProtection="0"/>
    <xf numFmtId="0" fontId="32" fillId="0" borderId="0" applyNumberFormat="0" applyFill="0" applyBorder="0" applyAlignment="0" applyProtection="0"/>
  </cellStyleXfs>
  <cellXfs count="224">
    <xf numFmtId="0" fontId="0" fillId="0" borderId="0" xfId="0"/>
    <xf numFmtId="0" fontId="0" fillId="0" borderId="0" xfId="0" applyAlignment="1">
      <alignment wrapText="1"/>
    </xf>
    <xf numFmtId="0" fontId="0" fillId="0" borderId="0" xfId="0" applyBorder="1"/>
    <xf numFmtId="0" fontId="3" fillId="0" borderId="0" xfId="0" applyFont="1" applyFill="1" applyBorder="1" applyAlignment="1">
      <alignment horizontal="center" vertical="center" wrapText="1"/>
    </xf>
    <xf numFmtId="0" fontId="0" fillId="0" borderId="0" xfId="0" applyFill="1" applyBorder="1" applyAlignment="1">
      <alignment horizontal="center"/>
    </xf>
    <xf numFmtId="0" fontId="3" fillId="3" borderId="6" xfId="0" applyFont="1" applyFill="1" applyBorder="1" applyAlignment="1">
      <alignment horizontal="center" vertical="center" wrapText="1"/>
    </xf>
    <xf numFmtId="0" fontId="0" fillId="0" borderId="1" xfId="0" applyBorder="1" applyAlignment="1">
      <alignment vertical="top"/>
    </xf>
    <xf numFmtId="3" fontId="0" fillId="0" borderId="1" xfId="0" applyNumberFormat="1" applyBorder="1" applyAlignment="1">
      <alignment vertical="top"/>
    </xf>
    <xf numFmtId="0" fontId="1" fillId="2" borderId="1" xfId="0" applyFont="1" applyFill="1" applyBorder="1" applyAlignment="1">
      <alignment vertical="top"/>
    </xf>
    <xf numFmtId="0" fontId="2" fillId="0" borderId="1" xfId="0" applyFont="1" applyBorder="1" applyAlignment="1">
      <alignment horizontal="right" vertical="top" wrapText="1"/>
    </xf>
    <xf numFmtId="3" fontId="0" fillId="0" borderId="1" xfId="0" applyNumberFormat="1" applyFill="1" applyBorder="1" applyAlignment="1">
      <alignment vertical="top"/>
    </xf>
    <xf numFmtId="3" fontId="5" fillId="0" borderId="1" xfId="0" applyNumberFormat="1" applyFont="1" applyFill="1" applyBorder="1" applyAlignment="1">
      <alignment vertical="top" wrapText="1"/>
    </xf>
    <xf numFmtId="0" fontId="5" fillId="0" borderId="1" xfId="0" applyFont="1" applyBorder="1" applyAlignment="1">
      <alignment horizontal="right" vertical="top" wrapText="1"/>
    </xf>
    <xf numFmtId="0" fontId="10" fillId="0" borderId="0" xfId="0" applyFont="1" applyAlignment="1">
      <alignment horizontal="right" wrapText="1"/>
    </xf>
    <xf numFmtId="0" fontId="7"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5" fillId="2" borderId="1" xfId="0" applyFont="1" applyFill="1" applyBorder="1" applyAlignment="1">
      <alignment horizontal="right" vertical="top" wrapText="1"/>
    </xf>
    <xf numFmtId="10" fontId="11" fillId="2" borderId="1" xfId="0" applyNumberFormat="1" applyFont="1" applyFill="1" applyBorder="1" applyAlignment="1">
      <alignment horizontal="center" vertical="top" wrapText="1"/>
    </xf>
    <xf numFmtId="0" fontId="1"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7" fillId="0" borderId="1" xfId="0" applyFont="1" applyBorder="1" applyAlignment="1">
      <alignment horizontal="left" wrapText="1"/>
    </xf>
    <xf numFmtId="3" fontId="10"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2" fillId="2" borderId="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0" fillId="0" borderId="0" xfId="0" applyFill="1"/>
    <xf numFmtId="0" fontId="13" fillId="0" borderId="1" xfId="0" applyFont="1" applyFill="1" applyBorder="1" applyAlignment="1">
      <alignment horizontal="center" vertical="center" wrapText="1"/>
    </xf>
    <xf numFmtId="3" fontId="12" fillId="2" borderId="7" xfId="0" applyNumberFormat="1" applyFont="1" applyFill="1" applyBorder="1" applyAlignment="1">
      <alignment vertical="top"/>
    </xf>
    <xf numFmtId="3" fontId="12" fillId="2" borderId="1" xfId="0" applyNumberFormat="1" applyFont="1" applyFill="1" applyBorder="1" applyAlignment="1">
      <alignment vertical="top"/>
    </xf>
    <xf numFmtId="0" fontId="12" fillId="0" borderId="1" xfId="0" applyFont="1" applyFill="1" applyBorder="1" applyAlignment="1">
      <alignment horizontal="left" vertical="top" wrapText="1"/>
    </xf>
    <xf numFmtId="0" fontId="12" fillId="4" borderId="1" xfId="0" applyFont="1" applyFill="1" applyBorder="1" applyAlignment="1">
      <alignment horizontal="center" vertical="center" wrapText="1"/>
    </xf>
    <xf numFmtId="0" fontId="0" fillId="4" borderId="1" xfId="0" applyFill="1" applyBorder="1"/>
    <xf numFmtId="0" fontId="1" fillId="4" borderId="7" xfId="0" applyFont="1" applyFill="1" applyBorder="1" applyAlignment="1">
      <alignment vertical="top"/>
    </xf>
    <xf numFmtId="0" fontId="1" fillId="4" borderId="1" xfId="0" applyFont="1" applyFill="1" applyBorder="1" applyAlignment="1">
      <alignment vertical="top"/>
    </xf>
    <xf numFmtId="0" fontId="14" fillId="0" borderId="0" xfId="0" applyFont="1"/>
    <xf numFmtId="0" fontId="14" fillId="0" borderId="0" xfId="0" applyFont="1" applyFill="1" applyBorder="1"/>
    <xf numFmtId="0" fontId="16" fillId="0" borderId="0" xfId="0" applyFont="1" applyFill="1" applyBorder="1"/>
    <xf numFmtId="0" fontId="17" fillId="0"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12" fillId="0" borderId="1" xfId="0" applyFont="1" applyBorder="1"/>
    <xf numFmtId="0" fontId="12" fillId="0" borderId="1" xfId="0" applyFont="1" applyBorder="1" applyAlignment="1">
      <alignment wrapText="1"/>
    </xf>
    <xf numFmtId="0" fontId="17" fillId="5" borderId="1" xfId="0" applyFont="1" applyFill="1" applyBorder="1" applyAlignment="1">
      <alignment horizontal="left" vertical="center" wrapText="1"/>
    </xf>
    <xf numFmtId="3" fontId="0" fillId="5" borderId="1" xfId="0" applyNumberFormat="1" applyFill="1" applyBorder="1" applyAlignment="1">
      <alignment vertical="top"/>
    </xf>
    <xf numFmtId="0" fontId="7" fillId="2" borderId="1" xfId="0" applyFont="1" applyFill="1" applyBorder="1" applyAlignment="1">
      <alignment horizontal="left" vertical="center" wrapText="1"/>
    </xf>
    <xf numFmtId="3" fontId="0" fillId="4" borderId="1" xfId="0" applyNumberFormat="1" applyFill="1" applyBorder="1" applyAlignment="1">
      <alignment horizontal="right" vertical="top"/>
    </xf>
    <xf numFmtId="0" fontId="19" fillId="0" borderId="0" xfId="0" applyFont="1"/>
    <xf numFmtId="0" fontId="1" fillId="7" borderId="3" xfId="0" applyFont="1" applyFill="1" applyBorder="1" applyAlignment="1">
      <alignment vertical="top"/>
    </xf>
    <xf numFmtId="0" fontId="1" fillId="7" borderId="3" xfId="0" applyFont="1" applyFill="1" applyBorder="1" applyAlignment="1">
      <alignment horizontal="right" vertical="top"/>
    </xf>
    <xf numFmtId="0" fontId="19" fillId="7" borderId="0" xfId="0" applyFont="1" applyFill="1"/>
    <xf numFmtId="0" fontId="12"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17" fillId="0" borderId="1" xfId="0" applyFont="1" applyBorder="1" applyAlignment="1">
      <alignment wrapText="1"/>
    </xf>
    <xf numFmtId="0" fontId="12" fillId="0" borderId="8" xfId="0" applyFont="1" applyBorder="1" applyAlignment="1">
      <alignment wrapText="1"/>
    </xf>
    <xf numFmtId="0" fontId="1" fillId="0" borderId="15" xfId="0" applyFont="1" applyFill="1" applyBorder="1" applyAlignment="1">
      <alignment vertical="top"/>
    </xf>
    <xf numFmtId="0" fontId="12" fillId="0" borderId="8" xfId="0" applyFont="1" applyBorder="1"/>
    <xf numFmtId="0" fontId="12" fillId="0" borderId="1" xfId="0" applyFont="1" applyFill="1" applyBorder="1" applyAlignment="1">
      <alignment wrapText="1"/>
    </xf>
    <xf numFmtId="0" fontId="0" fillId="0" borderId="0" xfId="0" applyBorder="1" applyAlignment="1">
      <alignment horizontal="center" vertical="center"/>
    </xf>
    <xf numFmtId="0" fontId="4" fillId="3" borderId="0" xfId="0" applyFont="1" applyFill="1" applyBorder="1" applyAlignment="1">
      <alignment horizontal="center" vertical="center" wrapText="1"/>
    </xf>
    <xf numFmtId="3" fontId="5" fillId="0" borderId="0" xfId="0" applyNumberFormat="1" applyFont="1" applyFill="1" applyBorder="1" applyAlignment="1">
      <alignment vertical="top" wrapText="1"/>
    </xf>
    <xf numFmtId="0" fontId="0" fillId="0" borderId="0" xfId="0" applyBorder="1" applyAlignment="1">
      <alignment vertical="top"/>
    </xf>
    <xf numFmtId="0" fontId="1" fillId="0" borderId="0" xfId="0" applyFont="1" applyFill="1" applyBorder="1" applyAlignment="1">
      <alignment vertical="top"/>
    </xf>
    <xf numFmtId="3" fontId="12" fillId="2" borderId="7" xfId="0" applyNumberFormat="1" applyFont="1" applyFill="1" applyBorder="1" applyAlignment="1">
      <alignment vertical="top" wrapText="1"/>
    </xf>
    <xf numFmtId="0" fontId="4" fillId="7" borderId="1" xfId="0" applyFont="1" applyFill="1" applyBorder="1" applyAlignment="1">
      <alignment horizontal="center" vertical="center" wrapText="1"/>
    </xf>
    <xf numFmtId="0" fontId="0" fillId="0" borderId="0" xfId="0" applyFill="1" applyBorder="1"/>
    <xf numFmtId="0" fontId="4" fillId="10" borderId="1" xfId="0" applyFont="1" applyFill="1" applyBorder="1" applyAlignment="1">
      <alignment horizontal="left" vertical="center" wrapText="1"/>
    </xf>
    <xf numFmtId="0" fontId="12" fillId="10" borderId="1" xfId="0" applyFont="1" applyFill="1" applyBorder="1" applyAlignment="1">
      <alignment horizontal="left" vertical="center" wrapText="1"/>
    </xf>
    <xf numFmtId="3" fontId="0" fillId="4" borderId="1" xfId="0" applyNumberFormat="1" applyFill="1" applyBorder="1" applyAlignment="1">
      <alignment horizontal="center" vertical="center"/>
    </xf>
    <xf numFmtId="0" fontId="0" fillId="0" borderId="0" xfId="0" applyAlignment="1">
      <alignment horizontal="center" vertical="center"/>
    </xf>
    <xf numFmtId="3" fontId="0" fillId="4" borderId="1" xfId="0" applyNumberFormat="1" applyFill="1" applyBorder="1" applyAlignment="1">
      <alignment horizontal="center" vertical="center" wrapText="1"/>
    </xf>
    <xf numFmtId="3" fontId="0" fillId="4" borderId="1" xfId="0" applyNumberFormat="1" applyFill="1" applyBorder="1" applyAlignment="1">
      <alignment horizontal="left" vertical="center" wrapText="1"/>
    </xf>
    <xf numFmtId="0" fontId="0" fillId="4" borderId="1" xfId="0" applyFill="1" applyBorder="1" applyAlignment="1">
      <alignment horizontal="center"/>
    </xf>
    <xf numFmtId="0" fontId="20" fillId="4" borderId="0" xfId="0" applyFont="1" applyFill="1" applyAlignment="1">
      <alignment horizontal="center"/>
    </xf>
    <xf numFmtId="3" fontId="21" fillId="4" borderId="1" xfId="0" applyNumberFormat="1" applyFont="1" applyFill="1" applyBorder="1" applyAlignment="1">
      <alignment horizontal="center" vertical="center" wrapText="1"/>
    </xf>
    <xf numFmtId="3" fontId="22" fillId="4" borderId="1" xfId="0" applyNumberFormat="1" applyFont="1" applyFill="1" applyBorder="1" applyAlignment="1">
      <alignment vertical="top"/>
    </xf>
    <xf numFmtId="4" fontId="0" fillId="4" borderId="1" xfId="0" applyNumberFormat="1" applyFill="1" applyBorder="1" applyAlignment="1">
      <alignment horizontal="right" vertical="top"/>
    </xf>
    <xf numFmtId="0" fontId="23" fillId="0"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0" fillId="0" borderId="4" xfId="0" applyBorder="1" applyAlignment="1">
      <alignment horizontal="center" vertical="center"/>
    </xf>
    <xf numFmtId="4" fontId="0" fillId="0" borderId="1" xfId="0" applyNumberFormat="1" applyFill="1" applyBorder="1" applyAlignment="1">
      <alignment vertical="top" wrapText="1"/>
    </xf>
    <xf numFmtId="4" fontId="0" fillId="4" borderId="1" xfId="0" applyNumberFormat="1" applyFill="1" applyBorder="1" applyAlignment="1">
      <alignment vertical="top" wrapText="1"/>
    </xf>
    <xf numFmtId="0" fontId="12" fillId="4" borderId="0" xfId="0" applyFont="1" applyFill="1" applyAlignment="1">
      <alignment horizontal="center" vertical="center"/>
    </xf>
    <xf numFmtId="1" fontId="12" fillId="4" borderId="1" xfId="0" applyNumberFormat="1" applyFont="1" applyFill="1" applyBorder="1" applyAlignment="1">
      <alignment horizontal="center" vertical="center" wrapText="1"/>
    </xf>
    <xf numFmtId="164" fontId="0" fillId="4" borderId="1" xfId="0" applyNumberFormat="1" applyFill="1" applyBorder="1" applyAlignment="1">
      <alignment vertical="top"/>
    </xf>
    <xf numFmtId="0" fontId="0" fillId="4" borderId="0" xfId="0" applyFill="1" applyAlignment="1">
      <alignment wrapText="1"/>
    </xf>
    <xf numFmtId="4" fontId="22" fillId="4" borderId="1" xfId="0" applyNumberFormat="1" applyFont="1" applyFill="1" applyBorder="1" applyAlignment="1">
      <alignment horizontal="center" vertical="center" wrapText="1"/>
    </xf>
    <xf numFmtId="0" fontId="0" fillId="4" borderId="0" xfId="0" applyFill="1" applyAlignment="1">
      <alignment horizontal="center" vertical="center" wrapText="1"/>
    </xf>
    <xf numFmtId="0" fontId="1" fillId="4" borderId="3" xfId="0" applyFont="1" applyFill="1" applyBorder="1" applyAlignment="1">
      <alignment vertical="top"/>
    </xf>
    <xf numFmtId="0" fontId="22" fillId="0" borderId="0" xfId="0" applyFont="1"/>
    <xf numFmtId="0" fontId="26" fillId="0" borderId="0" xfId="0" applyFont="1"/>
    <xf numFmtId="0" fontId="25" fillId="0" borderId="0" xfId="0" applyFont="1" applyFill="1" applyBorder="1" applyAlignment="1">
      <alignment horizontal="center" vertical="center" wrapText="1"/>
    </xf>
    <xf numFmtId="0" fontId="26" fillId="0" borderId="0" xfId="0" applyFont="1" applyFill="1" applyBorder="1" applyAlignment="1">
      <alignment horizontal="center"/>
    </xf>
    <xf numFmtId="0" fontId="26" fillId="2" borderId="1" xfId="0" applyFont="1" applyFill="1" applyBorder="1" applyAlignment="1">
      <alignment horizontal="center" vertical="top" wrapText="1"/>
    </xf>
    <xf numFmtId="3" fontId="26" fillId="2" borderId="1" xfId="0" applyNumberFormat="1" applyFont="1" applyFill="1" applyBorder="1" applyAlignment="1">
      <alignment vertical="top"/>
    </xf>
    <xf numFmtId="3" fontId="26" fillId="2" borderId="1" xfId="0" applyNumberFormat="1" applyFont="1" applyFill="1" applyBorder="1" applyAlignment="1">
      <alignment horizontal="right" vertical="top"/>
    </xf>
    <xf numFmtId="0" fontId="26" fillId="8" borderId="1" xfId="0" applyFont="1" applyFill="1" applyBorder="1" applyAlignment="1">
      <alignment horizontal="center" vertical="top" wrapText="1"/>
    </xf>
    <xf numFmtId="3" fontId="26" fillId="8" borderId="1" xfId="0" applyNumberFormat="1" applyFont="1" applyFill="1" applyBorder="1" applyAlignment="1">
      <alignment vertical="top"/>
    </xf>
    <xf numFmtId="3" fontId="26" fillId="8" borderId="1" xfId="0" applyNumberFormat="1" applyFont="1" applyFill="1" applyBorder="1" applyAlignment="1">
      <alignment horizontal="right" vertical="top"/>
    </xf>
    <xf numFmtId="0" fontId="29" fillId="0" borderId="1" xfId="0" applyFont="1" applyBorder="1" applyAlignment="1">
      <alignment horizontal="right" vertical="top" wrapText="1"/>
    </xf>
    <xf numFmtId="0" fontId="26" fillId="4" borderId="1" xfId="0" applyFont="1" applyFill="1" applyBorder="1" applyAlignment="1">
      <alignment vertical="top"/>
    </xf>
    <xf numFmtId="0" fontId="26" fillId="0" borderId="3" xfId="0" applyFont="1" applyBorder="1" applyAlignment="1">
      <alignment vertical="top"/>
    </xf>
    <xf numFmtId="3" fontId="26" fillId="4" borderId="1" xfId="0" applyNumberFormat="1" applyFont="1" applyFill="1" applyBorder="1" applyAlignment="1">
      <alignment vertical="top"/>
    </xf>
    <xf numFmtId="0" fontId="27" fillId="2" borderId="1" xfId="0" applyFont="1" applyFill="1" applyBorder="1" applyAlignment="1">
      <alignment horizontal="center" vertical="top" wrapText="1"/>
    </xf>
    <xf numFmtId="0" fontId="26" fillId="2" borderId="1" xfId="0" applyFont="1" applyFill="1" applyBorder="1" applyAlignment="1">
      <alignment vertical="top"/>
    </xf>
    <xf numFmtId="0" fontId="26" fillId="2" borderId="3" xfId="0" applyFont="1" applyFill="1" applyBorder="1" applyAlignment="1">
      <alignment vertical="top"/>
    </xf>
    <xf numFmtId="0" fontId="27" fillId="8" borderId="1" xfId="0" applyFont="1" applyFill="1" applyBorder="1" applyAlignment="1">
      <alignment horizontal="center" vertical="top" wrapText="1"/>
    </xf>
    <xf numFmtId="0" fontId="26" fillId="8" borderId="1" xfId="0" applyFont="1" applyFill="1" applyBorder="1" applyAlignment="1">
      <alignment vertical="top"/>
    </xf>
    <xf numFmtId="0" fontId="26" fillId="8" borderId="3" xfId="0" applyFont="1" applyFill="1" applyBorder="1" applyAlignment="1">
      <alignment vertical="top"/>
    </xf>
    <xf numFmtId="3" fontId="26" fillId="0" borderId="3" xfId="0" applyNumberFormat="1" applyFont="1" applyBorder="1" applyAlignment="1">
      <alignment vertical="top"/>
    </xf>
    <xf numFmtId="3" fontId="26" fillId="4" borderId="1" xfId="0" applyNumberFormat="1" applyFont="1" applyFill="1" applyBorder="1" applyAlignment="1">
      <alignment horizontal="right" vertical="top"/>
    </xf>
    <xf numFmtId="0" fontId="22" fillId="0" borderId="0" xfId="0" applyFont="1" applyBorder="1"/>
    <xf numFmtId="3" fontId="22" fillId="0" borderId="0" xfId="0" applyNumberFormat="1" applyFont="1"/>
    <xf numFmtId="9" fontId="22" fillId="0" borderId="0" xfId="0" applyNumberFormat="1" applyFont="1"/>
    <xf numFmtId="0" fontId="22" fillId="0" borderId="0" xfId="0" applyFont="1" applyAlignment="1">
      <alignment wrapText="1"/>
    </xf>
    <xf numFmtId="0" fontId="26" fillId="4" borderId="1" xfId="0" applyFont="1" applyFill="1" applyBorder="1" applyAlignment="1">
      <alignment horizontal="center" vertical="center"/>
    </xf>
    <xf numFmtId="10" fontId="0" fillId="0" borderId="0" xfId="2" applyNumberFormat="1" applyFont="1"/>
    <xf numFmtId="0" fontId="29" fillId="0" borderId="2" xfId="0" applyFont="1" applyBorder="1" applyAlignment="1">
      <alignment horizontal="right" vertical="top" wrapText="1"/>
    </xf>
    <xf numFmtId="0" fontId="4" fillId="3" borderId="1" xfId="0" applyFont="1" applyFill="1" applyBorder="1" applyAlignment="1">
      <alignment horizontal="center" vertical="center" wrapText="1"/>
    </xf>
    <xf numFmtId="0" fontId="0" fillId="4" borderId="1" xfId="0" applyFill="1" applyBorder="1" applyAlignment="1">
      <alignment wrapText="1"/>
    </xf>
    <xf numFmtId="0" fontId="4" fillId="3" borderId="6"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26" fillId="4" borderId="8" xfId="0" applyFont="1" applyFill="1" applyBorder="1" applyAlignment="1">
      <alignment vertical="top"/>
    </xf>
    <xf numFmtId="0" fontId="26" fillId="4" borderId="10" xfId="0" applyFont="1" applyFill="1" applyBorder="1" applyAlignment="1">
      <alignment vertical="top"/>
    </xf>
    <xf numFmtId="3" fontId="26" fillId="2" borderId="7" xfId="0" applyNumberFormat="1" applyFont="1" applyFill="1" applyBorder="1" applyAlignment="1">
      <alignment horizontal="right" vertical="top"/>
    </xf>
    <xf numFmtId="0" fontId="26" fillId="0" borderId="17" xfId="0" applyFont="1" applyBorder="1" applyAlignment="1">
      <alignment vertical="top"/>
    </xf>
    <xf numFmtId="0" fontId="26" fillId="4" borderId="2" xfId="0" applyFont="1" applyFill="1" applyBorder="1" applyAlignment="1">
      <alignment vertical="top"/>
    </xf>
    <xf numFmtId="0" fontId="0" fillId="0" borderId="0" xfId="0" applyAlignment="1">
      <alignment horizontal="center"/>
    </xf>
    <xf numFmtId="0" fontId="33" fillId="3" borderId="1" xfId="0" applyFont="1" applyFill="1" applyBorder="1" applyAlignment="1">
      <alignment horizontal="center" wrapText="1"/>
    </xf>
    <xf numFmtId="3" fontId="0" fillId="2" borderId="1" xfId="0" applyNumberFormat="1" applyFill="1" applyBorder="1" applyAlignment="1">
      <alignment vertical="top"/>
    </xf>
    <xf numFmtId="0" fontId="0" fillId="0" borderId="7" xfId="0" applyBorder="1" applyAlignment="1">
      <alignment vertical="top"/>
    </xf>
    <xf numFmtId="0" fontId="0" fillId="0" borderId="2" xfId="0" applyBorder="1" applyAlignment="1">
      <alignment vertical="top"/>
    </xf>
    <xf numFmtId="0" fontId="0" fillId="2" borderId="1" xfId="0" applyFill="1" applyBorder="1" applyAlignment="1">
      <alignment vertical="top"/>
    </xf>
    <xf numFmtId="3" fontId="0" fillId="0" borderId="7" xfId="0" applyNumberFormat="1" applyBorder="1" applyAlignment="1">
      <alignment vertical="top"/>
    </xf>
    <xf numFmtId="0" fontId="34" fillId="0" borderId="0" xfId="0" applyFont="1" applyAlignment="1">
      <alignment horizontal="left" wrapText="1"/>
    </xf>
    <xf numFmtId="0" fontId="26" fillId="2" borderId="16" xfId="0" applyFont="1" applyFill="1" applyBorder="1" applyAlignment="1">
      <alignment vertical="top"/>
    </xf>
    <xf numFmtId="0" fontId="26" fillId="0" borderId="1" xfId="0" applyFont="1" applyBorder="1" applyAlignment="1">
      <alignment vertical="top"/>
    </xf>
    <xf numFmtId="3" fontId="0" fillId="7" borderId="1" xfId="0" applyNumberFormat="1" applyFill="1" applyBorder="1" applyAlignment="1">
      <alignment vertical="top"/>
    </xf>
    <xf numFmtId="0" fontId="26" fillId="2" borderId="7" xfId="0" applyFont="1" applyFill="1" applyBorder="1" applyAlignment="1">
      <alignment horizontal="center" vertical="top" wrapText="1"/>
    </xf>
    <xf numFmtId="3" fontId="26" fillId="2" borderId="7" xfId="0" applyNumberFormat="1" applyFont="1" applyFill="1" applyBorder="1" applyAlignment="1">
      <alignment vertical="top"/>
    </xf>
    <xf numFmtId="3" fontId="0" fillId="2" borderId="7" xfId="0" applyNumberFormat="1" applyFill="1" applyBorder="1" applyAlignment="1">
      <alignment vertical="top"/>
    </xf>
    <xf numFmtId="0" fontId="0" fillId="7" borderId="2" xfId="0" applyFill="1" applyBorder="1" applyAlignment="1">
      <alignment vertical="top"/>
    </xf>
    <xf numFmtId="0" fontId="29" fillId="0" borderId="23" xfId="0" applyFont="1" applyBorder="1" applyAlignment="1">
      <alignment horizontal="right" vertical="top" wrapText="1"/>
    </xf>
    <xf numFmtId="0" fontId="26" fillId="4" borderId="24" xfId="0" applyFont="1" applyFill="1" applyBorder="1" applyAlignment="1">
      <alignment vertical="top"/>
    </xf>
    <xf numFmtId="0" fontId="26" fillId="4" borderId="26" xfId="0" applyFont="1" applyFill="1" applyBorder="1" applyAlignment="1">
      <alignment vertical="top"/>
    </xf>
    <xf numFmtId="0" fontId="29" fillId="0" borderId="27" xfId="0" applyFont="1" applyBorder="1" applyAlignment="1">
      <alignment horizontal="right" vertical="top" wrapText="1"/>
    </xf>
    <xf numFmtId="0" fontId="29" fillId="0" borderId="28" xfId="0" applyFont="1" applyBorder="1" applyAlignment="1">
      <alignment horizontal="right" vertical="top" wrapText="1"/>
    </xf>
    <xf numFmtId="0" fontId="26" fillId="4" borderId="29" xfId="0" applyFont="1" applyFill="1" applyBorder="1" applyAlignment="1">
      <alignment vertical="top"/>
    </xf>
    <xf numFmtId="3" fontId="26" fillId="4" borderId="31" xfId="0" applyNumberFormat="1" applyFont="1" applyFill="1" applyBorder="1" applyAlignment="1">
      <alignment vertical="top"/>
    </xf>
    <xf numFmtId="3" fontId="26" fillId="4" borderId="10" xfId="0" applyNumberFormat="1" applyFont="1" applyFill="1" applyBorder="1" applyAlignment="1">
      <alignment horizontal="right" vertical="top"/>
    </xf>
    <xf numFmtId="0" fontId="26" fillId="0" borderId="1" xfId="0" applyFont="1" applyBorder="1" applyAlignment="1">
      <alignment vertical="top" wrapText="1"/>
    </xf>
    <xf numFmtId="0" fontId="26" fillId="4" borderId="8" xfId="0" applyFont="1" applyFill="1" applyBorder="1" applyAlignment="1">
      <alignment vertical="top" wrapText="1"/>
    </xf>
    <xf numFmtId="0" fontId="26" fillId="8" borderId="16" xfId="0" applyFont="1" applyFill="1" applyBorder="1" applyAlignment="1">
      <alignment vertical="top"/>
    </xf>
    <xf numFmtId="0" fontId="0" fillId="0" borderId="1" xfId="0" applyBorder="1"/>
    <xf numFmtId="0" fontId="0" fillId="0" borderId="1" xfId="0" applyBorder="1" applyAlignment="1">
      <alignment wrapText="1"/>
    </xf>
    <xf numFmtId="0" fontId="1" fillId="4" borderId="1" xfId="0" applyFont="1" applyFill="1" applyBorder="1" applyAlignment="1">
      <alignment horizontal="left" vertical="center" wrapText="1"/>
    </xf>
    <xf numFmtId="0" fontId="0" fillId="4" borderId="1" xfId="0" applyFill="1" applyBorder="1" applyAlignment="1">
      <alignment horizontal="center" wrapText="1"/>
    </xf>
    <xf numFmtId="0" fontId="16" fillId="0" borderId="1" xfId="0" applyFont="1" applyFill="1" applyBorder="1" applyAlignment="1">
      <alignment horizontal="center" wrapText="1"/>
    </xf>
    <xf numFmtId="0" fontId="33" fillId="0" borderId="9" xfId="0" applyFont="1" applyFill="1" applyBorder="1" applyAlignment="1">
      <alignment horizontal="center" wrapText="1"/>
    </xf>
    <xf numFmtId="3" fontId="0" fillId="0" borderId="1" xfId="0" applyNumberFormat="1" applyFill="1" applyBorder="1" applyAlignment="1">
      <alignment horizontal="right" vertical="top"/>
    </xf>
    <xf numFmtId="0" fontId="0" fillId="0" borderId="7" xfId="0" applyBorder="1" applyAlignment="1">
      <alignment horizontal="center" vertical="top" wrapText="1"/>
    </xf>
    <xf numFmtId="0" fontId="0" fillId="0" borderId="11" xfId="0" applyBorder="1" applyAlignment="1">
      <alignment horizontal="center" vertical="top" wrapText="1"/>
    </xf>
    <xf numFmtId="0" fontId="0" fillId="0" borderId="2" xfId="0" applyBorder="1" applyAlignment="1">
      <alignment horizontal="center" vertical="top" wrapText="1"/>
    </xf>
    <xf numFmtId="0" fontId="0" fillId="0" borderId="25" xfId="0" applyBorder="1" applyAlignment="1">
      <alignment horizontal="center" vertical="top" wrapText="1"/>
    </xf>
    <xf numFmtId="0" fontId="0" fillId="0" borderId="30" xfId="0" applyBorder="1" applyAlignment="1">
      <alignment horizontal="center" vertical="top" wrapText="1"/>
    </xf>
    <xf numFmtId="0" fontId="22" fillId="0" borderId="32" xfId="0" applyFont="1" applyBorder="1" applyAlignment="1">
      <alignment horizontal="center" wrapText="1"/>
    </xf>
    <xf numFmtId="0" fontId="33" fillId="2"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27" fillId="9" borderId="8" xfId="0" applyFont="1" applyFill="1" applyBorder="1" applyAlignment="1">
      <alignment horizontal="center" wrapText="1"/>
    </xf>
    <xf numFmtId="0" fontId="27" fillId="9" borderId="9" xfId="0" applyFont="1" applyFill="1" applyBorder="1" applyAlignment="1">
      <alignment horizontal="center" wrapText="1"/>
    </xf>
    <xf numFmtId="0" fontId="26" fillId="4" borderId="7" xfId="0" applyFont="1" applyFill="1" applyBorder="1" applyAlignment="1">
      <alignment horizontal="right" vertical="top"/>
    </xf>
    <xf numFmtId="0" fontId="26" fillId="4" borderId="2" xfId="0" applyFont="1" applyFill="1" applyBorder="1" applyAlignment="1">
      <alignment horizontal="right" vertical="top"/>
    </xf>
    <xf numFmtId="0" fontId="27" fillId="9" borderId="1" xfId="0" applyFont="1" applyFill="1" applyBorder="1" applyAlignment="1">
      <alignment horizontal="center" wrapText="1"/>
    </xf>
    <xf numFmtId="0" fontId="29" fillId="0" borderId="7" xfId="0" applyFont="1" applyBorder="1" applyAlignment="1">
      <alignment horizontal="right" vertical="top" wrapText="1"/>
    </xf>
    <xf numFmtId="0" fontId="29" fillId="0" borderId="2" xfId="0" applyFont="1" applyBorder="1" applyAlignment="1">
      <alignment horizontal="right" vertical="top" wrapText="1"/>
    </xf>
    <xf numFmtId="0" fontId="26" fillId="0" borderId="7" xfId="0" applyFont="1" applyBorder="1" applyAlignment="1">
      <alignment horizontal="center" vertical="top"/>
    </xf>
    <xf numFmtId="0" fontId="26" fillId="0" borderId="2" xfId="0" applyFont="1" applyBorder="1" applyAlignment="1">
      <alignment horizontal="center" vertical="top"/>
    </xf>
    <xf numFmtId="3" fontId="26" fillId="4" borderId="7" xfId="0" applyNumberFormat="1" applyFont="1" applyFill="1" applyBorder="1" applyAlignment="1">
      <alignment horizontal="right" vertical="top"/>
    </xf>
    <xf numFmtId="3" fontId="26" fillId="4" borderId="2" xfId="0" applyNumberFormat="1" applyFont="1" applyFill="1" applyBorder="1" applyAlignment="1">
      <alignment horizontal="right" vertical="top"/>
    </xf>
    <xf numFmtId="3" fontId="26" fillId="0" borderId="16" xfId="0" applyNumberFormat="1" applyFont="1" applyBorder="1" applyAlignment="1">
      <alignment horizontal="right" vertical="top"/>
    </xf>
    <xf numFmtId="3" fontId="26" fillId="0" borderId="17" xfId="0" applyNumberFormat="1" applyFont="1" applyBorder="1" applyAlignment="1">
      <alignment horizontal="right"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32" fillId="4" borderId="6" xfId="3" applyFill="1" applyBorder="1" applyAlignment="1">
      <alignment horizontal="center" vertical="center"/>
    </xf>
    <xf numFmtId="0" fontId="25" fillId="9"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49" fontId="27" fillId="8" borderId="1" xfId="0" applyNumberFormat="1" applyFont="1" applyFill="1" applyBorder="1" applyAlignment="1">
      <alignment horizontal="center" vertical="center" wrapText="1"/>
    </xf>
    <xf numFmtId="0" fontId="29" fillId="0" borderId="0" xfId="0" applyFont="1" applyBorder="1" applyAlignment="1">
      <alignment horizontal="left" wrapText="1"/>
    </xf>
    <xf numFmtId="0" fontId="27" fillId="3" borderId="1" xfId="0" applyFont="1" applyFill="1" applyBorder="1" applyAlignment="1">
      <alignment horizontal="center" wrapText="1"/>
    </xf>
    <xf numFmtId="0" fontId="27" fillId="3" borderId="8" xfId="0" applyFont="1" applyFill="1" applyBorder="1" applyAlignment="1">
      <alignment horizontal="center" wrapText="1"/>
    </xf>
    <xf numFmtId="0" fontId="27" fillId="3" borderId="9" xfId="0" applyFont="1" applyFill="1" applyBorder="1" applyAlignment="1">
      <alignment horizontal="center" wrapText="1"/>
    </xf>
    <xf numFmtId="0" fontId="26" fillId="0" borderId="25" xfId="0" applyFont="1" applyBorder="1" applyAlignment="1">
      <alignment horizontal="center" vertical="top"/>
    </xf>
    <xf numFmtId="0" fontId="26" fillId="0" borderId="11" xfId="0" applyFont="1" applyBorder="1" applyAlignment="1">
      <alignment horizontal="center" vertical="top"/>
    </xf>
    <xf numFmtId="0" fontId="26" fillId="0" borderId="30" xfId="0" applyFont="1" applyBorder="1" applyAlignment="1">
      <alignment horizontal="center" vertical="top"/>
    </xf>
    <xf numFmtId="0" fontId="26" fillId="4" borderId="7" xfId="0" applyFont="1" applyFill="1" applyBorder="1" applyAlignment="1">
      <alignment horizontal="center" vertical="top"/>
    </xf>
    <xf numFmtId="0" fontId="26" fillId="4" borderId="2" xfId="0" applyFont="1" applyFill="1" applyBorder="1" applyAlignment="1">
      <alignment horizontal="center" vertical="top"/>
    </xf>
    <xf numFmtId="0" fontId="26" fillId="0" borderId="16" xfId="0" applyFont="1" applyBorder="1" applyAlignment="1">
      <alignment horizontal="center" vertical="top"/>
    </xf>
    <xf numFmtId="0" fontId="26" fillId="0" borderId="17" xfId="0" applyFont="1" applyBorder="1" applyAlignment="1">
      <alignment horizontal="center" vertical="top"/>
    </xf>
    <xf numFmtId="0" fontId="26" fillId="0" borderId="16" xfId="0" applyFont="1" applyBorder="1" applyAlignment="1">
      <alignment horizontal="right" vertical="top"/>
    </xf>
    <xf numFmtId="0" fontId="26" fillId="0" borderId="17" xfId="0" applyFont="1" applyBorder="1" applyAlignment="1">
      <alignment horizontal="right" vertical="top"/>
    </xf>
    <xf numFmtId="0" fontId="25" fillId="3" borderId="1" xfId="0" applyFont="1" applyFill="1" applyBorder="1" applyAlignment="1">
      <alignment horizontal="center" vertical="center" wrapText="1"/>
    </xf>
    <xf numFmtId="49" fontId="27" fillId="2" borderId="1" xfId="0" applyNumberFormat="1" applyFont="1" applyFill="1" applyBorder="1" applyAlignment="1">
      <alignment horizontal="center" vertical="center" wrapText="1"/>
    </xf>
    <xf numFmtId="0" fontId="27" fillId="2"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0" fillId="7" borderId="4" xfId="0" applyFill="1" applyBorder="1" applyAlignment="1">
      <alignment horizontal="center" vertical="center"/>
    </xf>
    <xf numFmtId="0" fontId="0" fillId="7" borderId="5" xfId="0" applyFill="1" applyBorder="1" applyAlignment="1">
      <alignment horizontal="center" vertical="center"/>
    </xf>
    <xf numFmtId="0" fontId="4" fillId="3" borderId="1" xfId="0" applyFont="1" applyFill="1" applyBorder="1" applyAlignment="1">
      <alignment horizontal="center" vertical="center" wrapText="1"/>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3" fillId="4" borderId="7"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7" fillId="6" borderId="12" xfId="0" applyFont="1" applyFill="1" applyBorder="1" applyAlignment="1">
      <alignment horizontal="center"/>
    </xf>
    <xf numFmtId="0" fontId="7" fillId="6" borderId="0" xfId="0" applyFont="1" applyFill="1" applyBorder="1" applyAlignment="1">
      <alignment horizontal="center"/>
    </xf>
  </cellXfs>
  <cellStyles count="4">
    <cellStyle name="Hyperlink" xfId="3" builtinId="8"/>
    <cellStyle name="Normal" xfId="0" builtinId="0"/>
    <cellStyle name="Normal 2" xfId="1" xr:uid="{00000000-0005-0000-0000-00000100000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vita.rozenbaha@saimniekspa.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7"/>
  <sheetViews>
    <sheetView tabSelected="1" view="pageBreakPreview" topLeftCell="A9" zoomScale="50" zoomScaleNormal="90" zoomScaleSheetLayoutView="50" workbookViewId="0">
      <selection activeCell="J15" sqref="J15"/>
    </sheetView>
  </sheetViews>
  <sheetFormatPr defaultRowHeight="18" x14ac:dyDescent="0.35"/>
  <cols>
    <col min="1" max="1" width="34.6640625" style="114" customWidth="1"/>
    <col min="2" max="4" width="34.6640625" style="89" customWidth="1"/>
    <col min="5" max="5" width="23.6640625" customWidth="1"/>
    <col min="6" max="11" width="34.6640625" style="89" customWidth="1"/>
    <col min="12" max="12" width="22.5546875" customWidth="1"/>
  </cols>
  <sheetData>
    <row r="1" spans="1:11" ht="49.5" customHeight="1" thickBot="1" x14ac:dyDescent="0.35">
      <c r="A1" s="5" t="s">
        <v>125</v>
      </c>
      <c r="B1" s="181" t="s">
        <v>192</v>
      </c>
      <c r="C1" s="182"/>
      <c r="D1" s="183"/>
      <c r="E1" s="69"/>
      <c r="F1" s="69"/>
      <c r="G1" s="69"/>
      <c r="H1" s="69"/>
      <c r="I1"/>
      <c r="J1"/>
      <c r="K1"/>
    </row>
    <row r="2" spans="1:11" ht="49.5" customHeight="1" thickBot="1" x14ac:dyDescent="0.35">
      <c r="A2" s="120" t="s">
        <v>188</v>
      </c>
      <c r="B2" s="184" t="s">
        <v>193</v>
      </c>
      <c r="C2" s="185"/>
      <c r="D2" s="186"/>
      <c r="E2" s="69"/>
      <c r="F2" s="69"/>
      <c r="G2" s="69"/>
      <c r="H2" s="69"/>
      <c r="I2"/>
      <c r="J2"/>
      <c r="K2"/>
    </row>
    <row r="3" spans="1:11" ht="49.5" customHeight="1" thickBot="1" x14ac:dyDescent="0.35">
      <c r="A3" s="120" t="s">
        <v>189</v>
      </c>
      <c r="B3" s="184" t="s">
        <v>194</v>
      </c>
      <c r="C3" s="185"/>
      <c r="D3" s="186"/>
      <c r="E3" s="69"/>
      <c r="F3" s="69"/>
      <c r="G3" s="69"/>
      <c r="H3" s="69"/>
      <c r="I3"/>
      <c r="J3"/>
      <c r="K3"/>
    </row>
    <row r="4" spans="1:11" ht="61.2" customHeight="1" thickBot="1" x14ac:dyDescent="0.35">
      <c r="A4" s="120" t="s">
        <v>190</v>
      </c>
      <c r="B4" s="184" t="s">
        <v>203</v>
      </c>
      <c r="C4" s="185"/>
      <c r="D4" s="186"/>
      <c r="E4" s="69"/>
      <c r="F4" s="69"/>
      <c r="G4" s="69"/>
      <c r="H4" s="69"/>
      <c r="I4"/>
      <c r="J4"/>
      <c r="K4"/>
    </row>
    <row r="5" spans="1:11" ht="70.95" customHeight="1" thickBot="1" x14ac:dyDescent="0.35">
      <c r="A5" s="121" t="s">
        <v>191</v>
      </c>
      <c r="B5" s="187" t="s">
        <v>195</v>
      </c>
      <c r="C5" s="185"/>
      <c r="D5" s="186"/>
      <c r="E5" s="69"/>
      <c r="F5" s="69"/>
      <c r="G5" s="69"/>
      <c r="H5" s="69"/>
      <c r="I5"/>
      <c r="J5"/>
      <c r="K5"/>
    </row>
    <row r="6" spans="1:11" ht="21.75" customHeight="1" x14ac:dyDescent="0.35">
      <c r="A6" s="91"/>
      <c r="B6" s="92"/>
      <c r="C6" s="92"/>
      <c r="D6" s="92"/>
      <c r="E6" s="127"/>
      <c r="F6" s="90"/>
      <c r="G6" s="90"/>
      <c r="H6" s="90"/>
      <c r="I6" s="90"/>
    </row>
    <row r="7" spans="1:11" s="2" customFormat="1" ht="18" customHeight="1" x14ac:dyDescent="0.35">
      <c r="A7" s="204" t="s">
        <v>101</v>
      </c>
      <c r="B7" s="204"/>
      <c r="C7" s="204"/>
      <c r="D7" s="204"/>
      <c r="E7" s="118"/>
      <c r="F7" s="188" t="s">
        <v>102</v>
      </c>
      <c r="G7" s="188"/>
      <c r="H7" s="188"/>
      <c r="I7" s="188"/>
      <c r="J7" s="111"/>
      <c r="K7" s="111"/>
    </row>
    <row r="8" spans="1:11" ht="55.5" customHeight="1" x14ac:dyDescent="0.35">
      <c r="A8" s="206" t="s">
        <v>7</v>
      </c>
      <c r="B8" s="206" t="s">
        <v>167</v>
      </c>
      <c r="C8" s="206" t="s">
        <v>168</v>
      </c>
      <c r="D8" s="205" t="s">
        <v>169</v>
      </c>
      <c r="E8" s="166" t="s">
        <v>196</v>
      </c>
      <c r="F8" s="189" t="s">
        <v>7</v>
      </c>
      <c r="G8" s="189" t="s">
        <v>170</v>
      </c>
      <c r="H8" s="189" t="s">
        <v>171</v>
      </c>
      <c r="I8" s="190" t="s">
        <v>169</v>
      </c>
    </row>
    <row r="9" spans="1:11" ht="129" customHeight="1" x14ac:dyDescent="0.35">
      <c r="A9" s="206"/>
      <c r="B9" s="206"/>
      <c r="C9" s="206"/>
      <c r="D9" s="205"/>
      <c r="E9" s="167"/>
      <c r="F9" s="189"/>
      <c r="G9" s="189"/>
      <c r="H9" s="189"/>
      <c r="I9" s="190"/>
    </row>
    <row r="10" spans="1:11" x14ac:dyDescent="0.35">
      <c r="A10" s="192" t="s">
        <v>17</v>
      </c>
      <c r="B10" s="192"/>
      <c r="C10" s="192"/>
      <c r="D10" s="192"/>
      <c r="E10" s="128"/>
      <c r="F10" s="172" t="s">
        <v>116</v>
      </c>
      <c r="G10" s="172"/>
      <c r="H10" s="172"/>
      <c r="I10" s="172"/>
    </row>
    <row r="11" spans="1:11" ht="132.75" customHeight="1" x14ac:dyDescent="0.35">
      <c r="A11" s="93" t="s">
        <v>172</v>
      </c>
      <c r="B11" s="94">
        <v>1</v>
      </c>
      <c r="C11" s="95" t="s">
        <v>182</v>
      </c>
      <c r="D11" s="94">
        <v>120000</v>
      </c>
      <c r="E11" s="129"/>
      <c r="F11" s="96" t="s">
        <v>173</v>
      </c>
      <c r="G11" s="97">
        <v>1</v>
      </c>
      <c r="H11" s="98" t="s">
        <v>181</v>
      </c>
      <c r="I11" s="97">
        <v>90000</v>
      </c>
    </row>
    <row r="12" spans="1:11" x14ac:dyDescent="0.35">
      <c r="A12" s="99" t="s">
        <v>0</v>
      </c>
      <c r="B12" s="100">
        <v>270</v>
      </c>
      <c r="C12" s="101"/>
      <c r="D12" s="100">
        <v>0</v>
      </c>
      <c r="E12" s="160" t="s">
        <v>197</v>
      </c>
      <c r="F12" s="173" t="s">
        <v>105</v>
      </c>
      <c r="G12" s="198">
        <v>316</v>
      </c>
      <c r="H12" s="200"/>
      <c r="I12" s="198">
        <v>0</v>
      </c>
    </row>
    <row r="13" spans="1:11" x14ac:dyDescent="0.35">
      <c r="A13" s="99" t="s">
        <v>1</v>
      </c>
      <c r="B13" s="100">
        <v>17</v>
      </c>
      <c r="C13" s="101"/>
      <c r="D13" s="100">
        <v>0</v>
      </c>
      <c r="E13" s="161"/>
      <c r="F13" s="174"/>
      <c r="G13" s="199"/>
      <c r="H13" s="201"/>
      <c r="I13" s="199"/>
    </row>
    <row r="14" spans="1:11" x14ac:dyDescent="0.35">
      <c r="A14" s="99" t="s">
        <v>4</v>
      </c>
      <c r="B14" s="100">
        <v>12</v>
      </c>
      <c r="C14" s="101"/>
      <c r="D14" s="102">
        <v>0</v>
      </c>
      <c r="E14" s="162"/>
      <c r="F14" s="99" t="s">
        <v>4</v>
      </c>
      <c r="G14" s="115">
        <v>13</v>
      </c>
      <c r="H14" s="101"/>
      <c r="I14" s="102">
        <v>0</v>
      </c>
    </row>
    <row r="15" spans="1:11" ht="87" x14ac:dyDescent="0.35">
      <c r="A15" s="103" t="s">
        <v>174</v>
      </c>
      <c r="B15" s="104"/>
      <c r="C15" s="105"/>
      <c r="D15" s="104">
        <f>D16+D17+D18</f>
        <v>0</v>
      </c>
      <c r="E15" s="132"/>
      <c r="F15" s="106" t="s">
        <v>175</v>
      </c>
      <c r="G15" s="107"/>
      <c r="H15" s="152"/>
      <c r="I15" s="107" t="s">
        <v>211</v>
      </c>
    </row>
    <row r="16" spans="1:11" ht="39.6" customHeight="1" x14ac:dyDescent="0.35">
      <c r="A16" s="99" t="s">
        <v>2</v>
      </c>
      <c r="B16" s="100"/>
      <c r="C16" s="101"/>
      <c r="D16" s="100">
        <v>0</v>
      </c>
      <c r="E16" s="6"/>
      <c r="F16" s="99" t="s">
        <v>106</v>
      </c>
      <c r="G16" s="122">
        <v>1</v>
      </c>
      <c r="H16" s="150" t="s">
        <v>186</v>
      </c>
      <c r="I16" s="123">
        <v>0</v>
      </c>
    </row>
    <row r="17" spans="1:10" ht="98.4" customHeight="1" x14ac:dyDescent="0.35">
      <c r="A17" s="99" t="s">
        <v>11</v>
      </c>
      <c r="B17" s="100"/>
      <c r="C17" s="101"/>
      <c r="D17" s="100">
        <v>0</v>
      </c>
      <c r="E17" s="6"/>
      <c r="F17" s="99" t="s">
        <v>107</v>
      </c>
      <c r="G17" s="122">
        <v>1</v>
      </c>
      <c r="H17" s="136" t="s">
        <v>185</v>
      </c>
      <c r="I17" s="123">
        <v>0</v>
      </c>
    </row>
    <row r="18" spans="1:10" ht="54" x14ac:dyDescent="0.35">
      <c r="A18" s="99" t="s">
        <v>10</v>
      </c>
      <c r="B18" s="100"/>
      <c r="C18" s="101"/>
      <c r="D18" s="100">
        <v>0</v>
      </c>
      <c r="E18" s="6"/>
      <c r="F18" s="99" t="s">
        <v>108</v>
      </c>
      <c r="G18" s="100"/>
      <c r="H18" s="125"/>
      <c r="I18" s="100">
        <v>0</v>
      </c>
    </row>
    <row r="19" spans="1:10" ht="85.95" customHeight="1" thickBot="1" x14ac:dyDescent="0.4">
      <c r="A19" s="138" t="s">
        <v>176</v>
      </c>
      <c r="B19" s="139"/>
      <c r="C19" s="124" t="s">
        <v>18</v>
      </c>
      <c r="D19" s="139">
        <f>D23+D24+D25</f>
        <v>0</v>
      </c>
      <c r="E19" s="140"/>
      <c r="F19" s="96" t="s">
        <v>177</v>
      </c>
      <c r="G19" s="97"/>
      <c r="H19" s="98" t="s">
        <v>18</v>
      </c>
      <c r="I19" s="97" t="e">
        <f>#REF!+I23+I25</f>
        <v>#REF!</v>
      </c>
    </row>
    <row r="20" spans="1:10" x14ac:dyDescent="0.35">
      <c r="A20" s="142" t="s">
        <v>0</v>
      </c>
      <c r="B20" s="143">
        <v>14170</v>
      </c>
      <c r="C20" s="195">
        <v>2225</v>
      </c>
      <c r="D20" s="144">
        <v>2550600</v>
      </c>
      <c r="E20" s="163" t="s">
        <v>198</v>
      </c>
      <c r="F20" s="173" t="s">
        <v>1</v>
      </c>
      <c r="G20" s="170">
        <v>20630</v>
      </c>
      <c r="H20" s="175">
        <v>2225</v>
      </c>
      <c r="I20" s="170">
        <v>2063000</v>
      </c>
      <c r="J20" s="165" t="s">
        <v>199</v>
      </c>
    </row>
    <row r="21" spans="1:10" x14ac:dyDescent="0.35">
      <c r="A21" s="145" t="s">
        <v>1</v>
      </c>
      <c r="B21" s="122">
        <v>4750</v>
      </c>
      <c r="C21" s="196"/>
      <c r="D21" s="123">
        <v>475000</v>
      </c>
      <c r="E21" s="161"/>
      <c r="F21" s="174"/>
      <c r="G21" s="171"/>
      <c r="H21" s="176"/>
      <c r="I21" s="171"/>
      <c r="J21" s="165"/>
    </row>
    <row r="22" spans="1:10" ht="51" customHeight="1" thickBot="1" x14ac:dyDescent="0.4">
      <c r="A22" s="146" t="s">
        <v>4</v>
      </c>
      <c r="B22" s="147">
        <v>5160</v>
      </c>
      <c r="C22" s="197"/>
      <c r="D22" s="148">
        <v>516000</v>
      </c>
      <c r="E22" s="164"/>
      <c r="F22" s="99" t="s">
        <v>4</v>
      </c>
      <c r="G22" s="100"/>
      <c r="H22" s="101"/>
      <c r="I22" s="102">
        <v>0</v>
      </c>
    </row>
    <row r="23" spans="1:10" x14ac:dyDescent="0.35">
      <c r="A23" s="117" t="s">
        <v>0</v>
      </c>
      <c r="B23" s="126"/>
      <c r="C23" s="125"/>
      <c r="D23" s="126">
        <v>0</v>
      </c>
      <c r="E23" s="141"/>
      <c r="F23" s="173" t="s">
        <v>1</v>
      </c>
      <c r="G23" s="170"/>
      <c r="H23" s="202"/>
      <c r="I23" s="170">
        <v>0</v>
      </c>
    </row>
    <row r="24" spans="1:10" x14ac:dyDescent="0.35">
      <c r="A24" s="99" t="s">
        <v>1</v>
      </c>
      <c r="B24" s="100"/>
      <c r="C24" s="101"/>
      <c r="D24" s="100">
        <v>0</v>
      </c>
      <c r="E24" s="6"/>
      <c r="F24" s="174"/>
      <c r="G24" s="171"/>
      <c r="H24" s="203"/>
      <c r="I24" s="171"/>
    </row>
    <row r="25" spans="1:10" x14ac:dyDescent="0.35">
      <c r="A25" s="99" t="s">
        <v>4</v>
      </c>
      <c r="B25" s="100"/>
      <c r="C25" s="101"/>
      <c r="D25" s="102">
        <v>0</v>
      </c>
      <c r="E25" s="6"/>
      <c r="F25" s="99" t="s">
        <v>4</v>
      </c>
      <c r="G25" s="100"/>
      <c r="H25" s="101"/>
      <c r="I25" s="102">
        <v>0</v>
      </c>
    </row>
    <row r="26" spans="1:10" ht="137.25" customHeight="1" x14ac:dyDescent="0.35">
      <c r="A26" s="103" t="s">
        <v>178</v>
      </c>
      <c r="B26" s="104"/>
      <c r="C26" s="135"/>
      <c r="D26" s="104">
        <f>D27+D28+D29</f>
        <v>598000</v>
      </c>
      <c r="E26" s="129"/>
      <c r="F26" s="106" t="s">
        <v>179</v>
      </c>
      <c r="G26" s="107"/>
      <c r="H26" s="108"/>
      <c r="I26" s="107">
        <f>I27+I28+I29</f>
        <v>0</v>
      </c>
    </row>
    <row r="27" spans="1:10" ht="72.599999999999994" x14ac:dyDescent="0.35">
      <c r="A27" s="99" t="s">
        <v>2</v>
      </c>
      <c r="B27" s="122">
        <v>26</v>
      </c>
      <c r="C27" s="136">
        <v>2225</v>
      </c>
      <c r="D27" s="123">
        <v>598000</v>
      </c>
      <c r="E27" s="157" t="s">
        <v>198</v>
      </c>
      <c r="F27" s="99" t="s">
        <v>106</v>
      </c>
      <c r="G27" s="100"/>
      <c r="H27" s="101"/>
      <c r="I27" s="100">
        <v>0</v>
      </c>
    </row>
    <row r="28" spans="1:10" ht="108" x14ac:dyDescent="0.35">
      <c r="A28" s="99" t="s">
        <v>11</v>
      </c>
      <c r="B28" s="100"/>
      <c r="C28" s="125"/>
      <c r="D28" s="100">
        <v>0</v>
      </c>
      <c r="E28" s="137"/>
      <c r="F28" s="99" t="s">
        <v>107</v>
      </c>
      <c r="G28" s="100"/>
      <c r="H28" s="101"/>
      <c r="I28" s="100">
        <v>0</v>
      </c>
    </row>
    <row r="29" spans="1:10" ht="54" x14ac:dyDescent="0.35">
      <c r="A29" s="99" t="s">
        <v>10</v>
      </c>
      <c r="B29" s="100"/>
      <c r="C29" s="101"/>
      <c r="D29" s="100">
        <v>0</v>
      </c>
      <c r="E29" s="133"/>
      <c r="F29" s="99" t="s">
        <v>108</v>
      </c>
      <c r="G29" s="100"/>
      <c r="H29" s="101"/>
      <c r="I29" s="100">
        <v>0</v>
      </c>
    </row>
    <row r="30" spans="1:10" x14ac:dyDescent="0.35">
      <c r="A30" s="192" t="s">
        <v>5</v>
      </c>
      <c r="B30" s="192"/>
      <c r="C30" s="192"/>
      <c r="D30" s="192"/>
      <c r="E30" s="131"/>
      <c r="F30" s="172" t="s">
        <v>103</v>
      </c>
      <c r="G30" s="172"/>
      <c r="H30" s="172"/>
      <c r="I30" s="172"/>
    </row>
    <row r="31" spans="1:10" ht="68.25" customHeight="1" x14ac:dyDescent="0.35">
      <c r="A31" s="103" t="s">
        <v>8</v>
      </c>
      <c r="B31" s="94"/>
      <c r="C31" s="105"/>
      <c r="D31" s="94">
        <f>SUM(D32:D36)</f>
        <v>0</v>
      </c>
      <c r="E31" s="6"/>
      <c r="F31" s="106" t="s">
        <v>104</v>
      </c>
      <c r="G31" s="97"/>
      <c r="H31" s="108"/>
      <c r="I31" s="97">
        <f>SUM(I32:I36)</f>
        <v>0</v>
      </c>
      <c r="J31" s="89" t="s">
        <v>109</v>
      </c>
    </row>
    <row r="32" spans="1:10" ht="87.75" customHeight="1" x14ac:dyDescent="0.35">
      <c r="A32" s="99" t="s">
        <v>0</v>
      </c>
      <c r="B32" s="102"/>
      <c r="C32" s="109"/>
      <c r="D32" s="102">
        <v>0</v>
      </c>
      <c r="E32" s="130"/>
      <c r="F32" s="173" t="s">
        <v>1</v>
      </c>
      <c r="G32" s="177"/>
      <c r="H32" s="179"/>
      <c r="I32" s="170">
        <v>0</v>
      </c>
    </row>
    <row r="33" spans="1:9" ht="87.75" customHeight="1" x14ac:dyDescent="0.35">
      <c r="A33" s="99" t="s">
        <v>1</v>
      </c>
      <c r="B33" s="100"/>
      <c r="C33" s="101"/>
      <c r="D33" s="100">
        <v>0</v>
      </c>
      <c r="E33" s="131"/>
      <c r="F33" s="174"/>
      <c r="G33" s="178"/>
      <c r="H33" s="180"/>
      <c r="I33" s="171"/>
    </row>
    <row r="34" spans="1:9" ht="87.75" customHeight="1" x14ac:dyDescent="0.35">
      <c r="A34" s="99" t="s">
        <v>3</v>
      </c>
      <c r="B34" s="100"/>
      <c r="C34" s="101"/>
      <c r="D34" s="100">
        <v>0</v>
      </c>
      <c r="E34" s="158"/>
      <c r="F34" s="99" t="s">
        <v>110</v>
      </c>
      <c r="G34" s="100"/>
      <c r="H34" s="101"/>
      <c r="I34" s="100">
        <v>0</v>
      </c>
    </row>
    <row r="35" spans="1:9" ht="87.75" customHeight="1" x14ac:dyDescent="0.35">
      <c r="A35" s="99" t="s">
        <v>15</v>
      </c>
      <c r="B35" s="100"/>
      <c r="C35" s="101"/>
      <c r="D35" s="100">
        <v>0</v>
      </c>
      <c r="E35" s="10"/>
      <c r="F35" s="173" t="s">
        <v>111</v>
      </c>
      <c r="G35" s="170"/>
      <c r="H35" s="202"/>
      <c r="I35" s="170"/>
    </row>
    <row r="36" spans="1:9" ht="87.75" customHeight="1" x14ac:dyDescent="0.35">
      <c r="A36" s="99" t="s">
        <v>180</v>
      </c>
      <c r="B36" s="100"/>
      <c r="C36" s="101"/>
      <c r="D36" s="100"/>
      <c r="E36" s="159"/>
      <c r="F36" s="174"/>
      <c r="G36" s="171"/>
      <c r="H36" s="203"/>
      <c r="I36" s="171"/>
    </row>
    <row r="37" spans="1:9" ht="30.6" customHeight="1" x14ac:dyDescent="0.35">
      <c r="A37" s="193" t="s">
        <v>6</v>
      </c>
      <c r="B37" s="194"/>
      <c r="C37" s="194"/>
      <c r="D37" s="194"/>
      <c r="E37" s="159"/>
      <c r="F37" s="168" t="s">
        <v>112</v>
      </c>
      <c r="G37" s="169"/>
      <c r="H37" s="169"/>
      <c r="I37" s="169"/>
    </row>
    <row r="38" spans="1:9" ht="137.25" customHeight="1" x14ac:dyDescent="0.35">
      <c r="A38" s="103" t="s">
        <v>76</v>
      </c>
      <c r="B38" s="104"/>
      <c r="C38" s="135"/>
      <c r="D38" s="94">
        <f>SUM(D39:D42)</f>
        <v>1300000</v>
      </c>
      <c r="E38" s="159"/>
      <c r="F38" s="106" t="s">
        <v>76</v>
      </c>
      <c r="G38" s="107"/>
      <c r="H38" s="152"/>
      <c r="I38" s="97">
        <f>SUM(I39:I41)</f>
        <v>343800</v>
      </c>
    </row>
    <row r="39" spans="1:9" ht="222" customHeight="1" x14ac:dyDescent="0.35">
      <c r="A39" s="99" t="s">
        <v>12</v>
      </c>
      <c r="B39" s="122">
        <v>1</v>
      </c>
      <c r="C39" s="150" t="s">
        <v>200</v>
      </c>
      <c r="D39" s="149">
        <v>1300000</v>
      </c>
      <c r="E39" s="159"/>
      <c r="F39" s="99" t="s">
        <v>113</v>
      </c>
      <c r="G39" s="151" t="s">
        <v>201</v>
      </c>
      <c r="H39" s="150" t="s">
        <v>202</v>
      </c>
      <c r="I39" s="149">
        <v>343800</v>
      </c>
    </row>
    <row r="40" spans="1:9" ht="89.25" customHeight="1" x14ac:dyDescent="0.35">
      <c r="A40" s="99" t="s">
        <v>13</v>
      </c>
      <c r="B40" s="100"/>
      <c r="C40" s="125"/>
      <c r="D40" s="110">
        <v>0</v>
      </c>
      <c r="E40" s="134"/>
      <c r="F40" s="99" t="s">
        <v>114</v>
      </c>
      <c r="G40" s="100"/>
      <c r="H40" s="125"/>
      <c r="I40" s="110">
        <v>0</v>
      </c>
    </row>
    <row r="41" spans="1:9" ht="58.5" customHeight="1" x14ac:dyDescent="0.35">
      <c r="A41" s="99" t="s">
        <v>14</v>
      </c>
      <c r="B41" s="100"/>
      <c r="C41" s="101"/>
      <c r="D41" s="110">
        <v>0</v>
      </c>
      <c r="F41" s="99" t="s">
        <v>115</v>
      </c>
      <c r="G41" s="100"/>
      <c r="H41" s="101"/>
      <c r="I41" s="110">
        <v>0</v>
      </c>
    </row>
    <row r="42" spans="1:9" ht="115.5" customHeight="1" x14ac:dyDescent="0.35">
      <c r="A42" s="99" t="s">
        <v>16</v>
      </c>
      <c r="B42" s="100"/>
      <c r="C42" s="101"/>
      <c r="D42" s="110">
        <v>0</v>
      </c>
      <c r="F42" s="90"/>
      <c r="G42" s="90"/>
      <c r="H42" s="90"/>
      <c r="I42" s="90"/>
    </row>
    <row r="43" spans="1:9" ht="79.5" customHeight="1" x14ac:dyDescent="0.35">
      <c r="A43" s="191" t="s">
        <v>9</v>
      </c>
      <c r="B43" s="191"/>
      <c r="C43" s="191"/>
      <c r="D43" s="191"/>
      <c r="F43" s="191" t="s">
        <v>9</v>
      </c>
      <c r="G43" s="191"/>
      <c r="H43" s="191"/>
      <c r="I43" s="191"/>
    </row>
    <row r="44" spans="1:9" x14ac:dyDescent="0.35">
      <c r="A44" s="89"/>
      <c r="B44" s="112"/>
      <c r="C44" s="112"/>
    </row>
    <row r="45" spans="1:9" x14ac:dyDescent="0.35">
      <c r="A45" s="89"/>
    </row>
    <row r="46" spans="1:9" x14ac:dyDescent="0.35">
      <c r="A46" s="89"/>
      <c r="B46" s="112"/>
      <c r="C46" s="112"/>
    </row>
    <row r="47" spans="1:9" x14ac:dyDescent="0.35">
      <c r="A47" s="89"/>
      <c r="B47" s="113"/>
      <c r="C47" s="113"/>
    </row>
    <row r="48" spans="1:9" x14ac:dyDescent="0.35">
      <c r="A48" s="89"/>
    </row>
    <row r="49" spans="1:3" x14ac:dyDescent="0.35">
      <c r="A49" s="89"/>
    </row>
    <row r="50" spans="1:3" x14ac:dyDescent="0.35">
      <c r="A50" s="89"/>
      <c r="B50" s="112"/>
      <c r="C50" s="112"/>
    </row>
    <row r="51" spans="1:3" x14ac:dyDescent="0.35">
      <c r="A51" s="89"/>
      <c r="B51" s="113"/>
      <c r="C51" s="113"/>
    </row>
    <row r="52" spans="1:3" x14ac:dyDescent="0.35">
      <c r="A52" s="89"/>
    </row>
    <row r="53" spans="1:3" x14ac:dyDescent="0.35">
      <c r="A53" s="89"/>
    </row>
    <row r="54" spans="1:3" x14ac:dyDescent="0.35">
      <c r="A54" s="89"/>
      <c r="B54" s="113"/>
      <c r="C54" s="113"/>
    </row>
    <row r="55" spans="1:3" x14ac:dyDescent="0.35">
      <c r="A55" s="89"/>
    </row>
    <row r="56" spans="1:3" x14ac:dyDescent="0.35">
      <c r="A56" s="89"/>
      <c r="B56" s="112"/>
      <c r="C56" s="112"/>
    </row>
    <row r="57" spans="1:3" x14ac:dyDescent="0.35">
      <c r="A57" s="89"/>
      <c r="B57" s="113"/>
      <c r="C57" s="113"/>
    </row>
  </sheetData>
  <mergeCells count="48">
    <mergeCell ref="A7:D7"/>
    <mergeCell ref="D8:D9"/>
    <mergeCell ref="A8:A9"/>
    <mergeCell ref="B8:B9"/>
    <mergeCell ref="C8:C9"/>
    <mergeCell ref="F43:I43"/>
    <mergeCell ref="F12:F13"/>
    <mergeCell ref="G12:G13"/>
    <mergeCell ref="I12:I13"/>
    <mergeCell ref="H12:H13"/>
    <mergeCell ref="F23:F24"/>
    <mergeCell ref="G23:G24"/>
    <mergeCell ref="H23:H24"/>
    <mergeCell ref="I23:I24"/>
    <mergeCell ref="F32:F33"/>
    <mergeCell ref="H35:H36"/>
    <mergeCell ref="I20:I21"/>
    <mergeCell ref="A43:D43"/>
    <mergeCell ref="A10:D10"/>
    <mergeCell ref="A30:D30"/>
    <mergeCell ref="A37:D37"/>
    <mergeCell ref="C20:C22"/>
    <mergeCell ref="F7:I7"/>
    <mergeCell ref="F8:F9"/>
    <mergeCell ref="G8:G9"/>
    <mergeCell ref="H8:H9"/>
    <mergeCell ref="I8:I9"/>
    <mergeCell ref="B1:D1"/>
    <mergeCell ref="B2:D2"/>
    <mergeCell ref="B3:D3"/>
    <mergeCell ref="B4:D4"/>
    <mergeCell ref="B5:D5"/>
    <mergeCell ref="E12:E14"/>
    <mergeCell ref="E20:E22"/>
    <mergeCell ref="J20:J21"/>
    <mergeCell ref="E8:E9"/>
    <mergeCell ref="F37:I37"/>
    <mergeCell ref="I35:I36"/>
    <mergeCell ref="F10:I10"/>
    <mergeCell ref="F30:I30"/>
    <mergeCell ref="F20:F21"/>
    <mergeCell ref="G20:G21"/>
    <mergeCell ref="H20:H21"/>
    <mergeCell ref="G32:G33"/>
    <mergeCell ref="H32:H33"/>
    <mergeCell ref="I32:I33"/>
    <mergeCell ref="F35:F36"/>
    <mergeCell ref="G35:G36"/>
  </mergeCells>
  <hyperlinks>
    <hyperlink ref="B5" r:id="rId1" xr:uid="{AABD83F1-2C92-43DA-A32B-F3152F50C8D8}"/>
  </hyperlinks>
  <pageMargins left="0.7" right="0.7" top="0.75" bottom="0.75" header="0.3" footer="0.3"/>
  <pageSetup paperSize="9" scale="25" orientation="portrait" horizontalDpi="4294967293" verticalDpi="429496729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5"/>
  <sheetViews>
    <sheetView view="pageBreakPreview" zoomScale="70" zoomScaleNormal="100" zoomScaleSheetLayoutView="70" workbookViewId="0">
      <selection activeCell="B4" sqref="B4"/>
    </sheetView>
  </sheetViews>
  <sheetFormatPr defaultRowHeight="14.4" x14ac:dyDescent="0.3"/>
  <cols>
    <col min="1" max="1" width="48.33203125" customWidth="1"/>
    <col min="2" max="2" width="65.6640625" customWidth="1"/>
  </cols>
  <sheetData>
    <row r="1" spans="1:4" ht="101.4" customHeight="1" thickBot="1" x14ac:dyDescent="0.35">
      <c r="A1" s="5" t="s">
        <v>125</v>
      </c>
      <c r="B1" s="79" t="s">
        <v>192</v>
      </c>
    </row>
    <row r="2" spans="1:4" x14ac:dyDescent="0.3">
      <c r="A2" s="3"/>
      <c r="B2" s="4"/>
    </row>
    <row r="3" spans="1:4" ht="30.6" customHeight="1" x14ac:dyDescent="0.3">
      <c r="A3" s="207" t="s">
        <v>91</v>
      </c>
      <c r="B3" s="208"/>
    </row>
    <row r="4" spans="1:4" ht="48.6" customHeight="1" x14ac:dyDescent="0.3">
      <c r="A4" s="53" t="s">
        <v>88</v>
      </c>
      <c r="B4" s="52"/>
    </row>
    <row r="5" spans="1:4" ht="28.8" x14ac:dyDescent="0.3">
      <c r="A5" s="53" t="s">
        <v>89</v>
      </c>
      <c r="B5" s="88"/>
    </row>
    <row r="6" spans="1:4" ht="43.2" x14ac:dyDescent="0.3">
      <c r="A6" s="53" t="s">
        <v>117</v>
      </c>
      <c r="B6" s="52" t="s">
        <v>164</v>
      </c>
      <c r="D6" t="s">
        <v>187</v>
      </c>
    </row>
    <row r="7" spans="1:4" ht="60" customHeight="1" x14ac:dyDescent="0.3">
      <c r="A7" s="53" t="s">
        <v>99</v>
      </c>
      <c r="B7" s="85" t="s">
        <v>165</v>
      </c>
    </row>
    <row r="8" spans="1:4" ht="35.25" customHeight="1" x14ac:dyDescent="0.3">
      <c r="A8" s="53" t="s">
        <v>98</v>
      </c>
      <c r="B8" s="86">
        <v>2.59</v>
      </c>
    </row>
    <row r="9" spans="1:4" ht="45.6" customHeight="1" x14ac:dyDescent="0.3">
      <c r="A9" s="207" t="s">
        <v>87</v>
      </c>
      <c r="B9" s="208"/>
    </row>
    <row r="10" spans="1:4" ht="48" customHeight="1" x14ac:dyDescent="0.3">
      <c r="A10" s="42" t="s">
        <v>85</v>
      </c>
      <c r="B10" s="68" t="s">
        <v>128</v>
      </c>
    </row>
    <row r="11" spans="1:4" ht="45.75" customHeight="1" x14ac:dyDescent="0.3">
      <c r="A11" s="42" t="s">
        <v>118</v>
      </c>
      <c r="B11" s="71" t="s">
        <v>129</v>
      </c>
    </row>
    <row r="12" spans="1:4" ht="70.2" customHeight="1" x14ac:dyDescent="0.3">
      <c r="A12" s="42" t="s">
        <v>86</v>
      </c>
      <c r="B12" s="68" t="s">
        <v>130</v>
      </c>
    </row>
    <row r="13" spans="1:4" ht="51" customHeight="1" x14ac:dyDescent="0.3">
      <c r="A13" s="42" t="s">
        <v>119</v>
      </c>
      <c r="B13" s="70" t="s">
        <v>131</v>
      </c>
    </row>
    <row r="14" spans="1:4" ht="41.25" customHeight="1" x14ac:dyDescent="0.3">
      <c r="A14" s="57" t="s">
        <v>100</v>
      </c>
      <c r="B14" s="87" t="s">
        <v>166</v>
      </c>
    </row>
    <row r="15" spans="1:4" x14ac:dyDescent="0.3">
      <c r="B15" s="69"/>
    </row>
  </sheetData>
  <mergeCells count="2">
    <mergeCell ref="A9:B9"/>
    <mergeCell ref="A3:B3"/>
  </mergeCells>
  <pageMargins left="0.7" right="0.7" top="0.75" bottom="0.75" header="0.3" footer="0.3"/>
  <pageSetup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8"/>
  <sheetViews>
    <sheetView view="pageBreakPreview" topLeftCell="A23" zoomScale="60" zoomScaleNormal="70" workbookViewId="0">
      <selection activeCell="H41" sqref="H41:H43"/>
    </sheetView>
  </sheetViews>
  <sheetFormatPr defaultRowHeight="14.4" x14ac:dyDescent="0.3"/>
  <cols>
    <col min="1" max="1" width="40.5546875" style="1"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5" t="s">
        <v>125</v>
      </c>
      <c r="B1" s="210" t="s">
        <v>192</v>
      </c>
      <c r="C1" s="211"/>
      <c r="D1" s="211"/>
    </row>
    <row r="2" spans="1:10" ht="21.75" customHeight="1" x14ac:dyDescent="0.3">
      <c r="A2" s="3"/>
      <c r="B2" s="4"/>
      <c r="C2" s="4"/>
      <c r="D2" s="4"/>
    </row>
    <row r="3" spans="1:10" s="2" customFormat="1" ht="18" customHeight="1" x14ac:dyDescent="0.3">
      <c r="A3" s="212" t="s">
        <v>20</v>
      </c>
      <c r="B3" s="212"/>
      <c r="C3" s="212"/>
      <c r="D3" s="212"/>
    </row>
    <row r="4" spans="1:10" s="2" customFormat="1" ht="36" customHeight="1" x14ac:dyDescent="0.3">
      <c r="A4" s="66" t="s">
        <v>137</v>
      </c>
      <c r="B4" s="20">
        <v>3078</v>
      </c>
      <c r="C4" s="64"/>
      <c r="D4" s="64"/>
    </row>
    <row r="5" spans="1:10" ht="39.75" customHeight="1" x14ac:dyDescent="0.3">
      <c r="A5" s="14" t="s">
        <v>136</v>
      </c>
      <c r="B5" s="20">
        <v>3051</v>
      </c>
      <c r="C5" s="18"/>
      <c r="D5" s="11"/>
    </row>
    <row r="6" spans="1:10" ht="22.5" customHeight="1" x14ac:dyDescent="0.3">
      <c r="A6" s="12" t="s">
        <v>21</v>
      </c>
      <c r="B6" s="20">
        <f>1082+35+58</f>
        <v>1175</v>
      </c>
      <c r="C6" s="18"/>
      <c r="D6" s="6"/>
      <c r="E6" s="36"/>
    </row>
    <row r="7" spans="1:10" ht="27.75" customHeight="1" x14ac:dyDescent="0.3">
      <c r="A7" s="12" t="s">
        <v>22</v>
      </c>
      <c r="B7" s="20">
        <v>2549</v>
      </c>
      <c r="C7" s="19">
        <f>B7/B5</f>
        <v>0.83546378236643726</v>
      </c>
      <c r="D7" s="6"/>
      <c r="E7" s="36"/>
    </row>
    <row r="8" spans="1:10" ht="28.8" x14ac:dyDescent="0.3">
      <c r="A8" s="12" t="s">
        <v>23</v>
      </c>
      <c r="B8" s="20">
        <v>3021</v>
      </c>
      <c r="C8" s="19">
        <f>B8/B5</f>
        <v>0.99016715830875124</v>
      </c>
      <c r="D8" s="7"/>
      <c r="E8" s="36"/>
    </row>
    <row r="9" spans="1:10" ht="41.4" x14ac:dyDescent="0.3">
      <c r="A9" s="16"/>
      <c r="B9" s="8"/>
      <c r="C9" s="17" t="s">
        <v>81</v>
      </c>
      <c r="D9" s="17" t="s">
        <v>82</v>
      </c>
      <c r="E9" s="47"/>
      <c r="G9" s="213"/>
      <c r="H9" s="213"/>
      <c r="I9" s="213"/>
      <c r="J9" s="213"/>
    </row>
    <row r="10" spans="1:10" ht="53.25" customHeight="1" x14ac:dyDescent="0.3">
      <c r="A10" s="14" t="s">
        <v>24</v>
      </c>
      <c r="B10" s="80" t="s">
        <v>152</v>
      </c>
      <c r="C10" s="10">
        <f>C11+C12</f>
        <v>0</v>
      </c>
      <c r="D10" s="10">
        <f t="shared" ref="D10" si="0">D11+D12</f>
        <v>0</v>
      </c>
      <c r="E10" s="36"/>
    </row>
    <row r="11" spans="1:10" ht="63" customHeight="1" x14ac:dyDescent="0.3">
      <c r="A11" s="12" t="s">
        <v>25</v>
      </c>
      <c r="B11" s="81" t="s">
        <v>153</v>
      </c>
      <c r="C11" s="20">
        <v>0</v>
      </c>
      <c r="D11" s="20">
        <v>0</v>
      </c>
      <c r="E11" s="36"/>
    </row>
    <row r="12" spans="1:10" ht="47.25" customHeight="1" x14ac:dyDescent="0.3">
      <c r="A12" s="12" t="s">
        <v>26</v>
      </c>
      <c r="B12" s="81" t="s">
        <v>154</v>
      </c>
      <c r="C12" s="20">
        <v>0</v>
      </c>
      <c r="D12" s="20">
        <v>0</v>
      </c>
      <c r="E12" s="36"/>
    </row>
    <row r="13" spans="1:10" ht="43.2" x14ac:dyDescent="0.3">
      <c r="A13" s="15" t="s">
        <v>27</v>
      </c>
      <c r="B13" s="52" t="s">
        <v>155</v>
      </c>
      <c r="C13" s="18"/>
      <c r="D13" s="18"/>
      <c r="E13" s="36"/>
    </row>
    <row r="14" spans="1:10" x14ac:dyDescent="0.3">
      <c r="A14" s="9" t="s">
        <v>28</v>
      </c>
      <c r="B14" s="20">
        <v>0</v>
      </c>
      <c r="C14" s="18"/>
      <c r="D14" s="18"/>
      <c r="E14" s="36"/>
    </row>
    <row r="15" spans="1:10" x14ac:dyDescent="0.3">
      <c r="A15" s="13" t="s">
        <v>29</v>
      </c>
      <c r="B15" s="20">
        <v>12</v>
      </c>
      <c r="C15" s="18"/>
      <c r="D15" s="18"/>
      <c r="E15" s="36"/>
    </row>
    <row r="16" spans="1:10" ht="15.6" x14ac:dyDescent="0.3">
      <c r="A16" s="14" t="s">
        <v>71</v>
      </c>
      <c r="B16" s="46">
        <v>0</v>
      </c>
      <c r="C16" s="48"/>
      <c r="D16" s="48"/>
      <c r="E16" s="47"/>
    </row>
    <row r="17" spans="1:8" ht="15.6" x14ac:dyDescent="0.3">
      <c r="A17" s="14" t="s">
        <v>120</v>
      </c>
      <c r="B17" s="46">
        <v>0</v>
      </c>
      <c r="C17" s="48"/>
      <c r="D17" s="48"/>
      <c r="E17" s="47"/>
    </row>
    <row r="18" spans="1:8" ht="45.6" customHeight="1" x14ac:dyDescent="0.3">
      <c r="A18" s="21" t="s">
        <v>83</v>
      </c>
      <c r="B18" s="75">
        <v>3</v>
      </c>
      <c r="C18" s="18"/>
      <c r="D18" s="18"/>
      <c r="E18" s="36"/>
    </row>
    <row r="19" spans="1:8" ht="69.75" customHeight="1" x14ac:dyDescent="0.3">
      <c r="A19" s="21" t="s">
        <v>126</v>
      </c>
      <c r="B19" s="18"/>
      <c r="C19" s="18"/>
      <c r="D19" s="18"/>
      <c r="E19" s="36"/>
    </row>
    <row r="20" spans="1:8" ht="54.6" customHeight="1" x14ac:dyDescent="0.3">
      <c r="A20" s="21" t="s">
        <v>77</v>
      </c>
      <c r="B20" s="23">
        <v>1</v>
      </c>
      <c r="C20" s="48"/>
      <c r="D20" s="48"/>
      <c r="E20" s="47"/>
    </row>
    <row r="21" spans="1:8" ht="43.5" customHeight="1" x14ac:dyDescent="0.3">
      <c r="A21" s="21" t="s">
        <v>78</v>
      </c>
      <c r="B21" s="22">
        <f>181183+3991+3133+1937+601+242+360+2011+8546+2260+380</f>
        <v>204644</v>
      </c>
      <c r="C21" s="18"/>
      <c r="D21" s="18"/>
    </row>
    <row r="22" spans="1:8" ht="109.2" x14ac:dyDescent="0.3">
      <c r="A22" s="21" t="s">
        <v>90</v>
      </c>
      <c r="B22" s="74" t="s">
        <v>138</v>
      </c>
      <c r="C22" s="18"/>
      <c r="D22" s="18"/>
    </row>
    <row r="23" spans="1:8" ht="15.6" x14ac:dyDescent="0.3">
      <c r="A23" s="209" t="s">
        <v>62</v>
      </c>
      <c r="B23" s="209"/>
      <c r="C23" s="209"/>
      <c r="D23" s="209"/>
    </row>
    <row r="24" spans="1:8" ht="31.2" x14ac:dyDescent="0.3">
      <c r="A24" s="14" t="s">
        <v>139</v>
      </c>
      <c r="B24" s="20">
        <v>3051</v>
      </c>
      <c r="C24" s="18"/>
      <c r="D24" s="11"/>
    </row>
    <row r="25" spans="1:8" x14ac:dyDescent="0.3">
      <c r="A25" s="12" t="s">
        <v>21</v>
      </c>
      <c r="B25" s="20">
        <f>1081+30+79</f>
        <v>1190</v>
      </c>
      <c r="C25" s="18"/>
      <c r="D25" s="6"/>
    </row>
    <row r="26" spans="1:8" x14ac:dyDescent="0.3">
      <c r="A26" s="12" t="s">
        <v>22</v>
      </c>
      <c r="B26" s="20">
        <v>2604</v>
      </c>
      <c r="C26" s="19">
        <f>B26/B24</f>
        <v>0.85349065880039332</v>
      </c>
      <c r="D26" s="6"/>
    </row>
    <row r="27" spans="1:8" ht="28.8" x14ac:dyDescent="0.3">
      <c r="A27" s="12" t="s">
        <v>23</v>
      </c>
      <c r="B27" s="20">
        <v>3019</v>
      </c>
      <c r="C27" s="19">
        <f>B27/B24</f>
        <v>0.98951163552933463</v>
      </c>
      <c r="D27" s="7"/>
    </row>
    <row r="28" spans="1:8" ht="41.4" x14ac:dyDescent="0.3">
      <c r="A28" s="16"/>
      <c r="B28" s="8"/>
      <c r="C28" s="17" t="s">
        <v>81</v>
      </c>
      <c r="D28" s="17" t="s">
        <v>82</v>
      </c>
      <c r="E28" s="47"/>
    </row>
    <row r="29" spans="1:8" ht="19.2" customHeight="1" x14ac:dyDescent="0.3">
      <c r="A29" s="14" t="s">
        <v>63</v>
      </c>
      <c r="B29" s="76">
        <v>14.03</v>
      </c>
      <c r="C29" s="46">
        <v>0</v>
      </c>
      <c r="D29" s="46">
        <v>0</v>
      </c>
    </row>
    <row r="30" spans="1:8" ht="19.2" customHeight="1" x14ac:dyDescent="0.3">
      <c r="A30" s="14" t="s">
        <v>71</v>
      </c>
      <c r="B30" s="46">
        <v>0</v>
      </c>
      <c r="C30" s="48"/>
      <c r="D30" s="49"/>
      <c r="E30" s="50"/>
    </row>
    <row r="31" spans="1:8" ht="37.200000000000003" customHeight="1" x14ac:dyDescent="0.3">
      <c r="A31" s="14" t="s">
        <v>141</v>
      </c>
      <c r="B31" s="46">
        <v>0</v>
      </c>
      <c r="C31" s="48"/>
      <c r="D31" s="49"/>
      <c r="E31" s="50"/>
    </row>
    <row r="32" spans="1:8" ht="45" customHeight="1" x14ac:dyDescent="0.3">
      <c r="A32" s="45" t="s">
        <v>66</v>
      </c>
      <c r="B32" s="25" t="s">
        <v>32</v>
      </c>
      <c r="C32" s="25" t="s">
        <v>33</v>
      </c>
      <c r="D32" s="25" t="s">
        <v>35</v>
      </c>
      <c r="E32" s="25" t="s">
        <v>64</v>
      </c>
      <c r="F32" s="25" t="s">
        <v>36</v>
      </c>
      <c r="G32" s="25" t="s">
        <v>50</v>
      </c>
      <c r="H32" s="25" t="s">
        <v>68</v>
      </c>
    </row>
    <row r="33" spans="1:8" ht="15.6" x14ac:dyDescent="0.3">
      <c r="A33" s="77" t="s">
        <v>145</v>
      </c>
      <c r="B33" s="32" t="s">
        <v>135</v>
      </c>
      <c r="C33" s="32" t="s">
        <v>156</v>
      </c>
      <c r="D33" s="32">
        <v>550</v>
      </c>
      <c r="E33" s="32">
        <f>456365-409259</f>
        <v>47106</v>
      </c>
      <c r="F33" s="32" t="s">
        <v>160</v>
      </c>
      <c r="G33" s="32">
        <v>2.7770000000000001</v>
      </c>
      <c r="H33" s="32" t="s">
        <v>160</v>
      </c>
    </row>
    <row r="34" spans="1:8" ht="15.6" x14ac:dyDescent="0.3">
      <c r="A34" s="77" t="s">
        <v>146</v>
      </c>
      <c r="B34" s="32" t="s">
        <v>135</v>
      </c>
      <c r="C34" s="32" t="s">
        <v>156</v>
      </c>
      <c r="D34" s="32">
        <v>550</v>
      </c>
      <c r="E34" s="32">
        <f>430770-375013</f>
        <v>55757</v>
      </c>
      <c r="F34" s="32" t="s">
        <v>160</v>
      </c>
      <c r="G34" s="32">
        <v>2.7770000000000001</v>
      </c>
      <c r="H34" s="32" t="s">
        <v>160</v>
      </c>
    </row>
    <row r="35" spans="1:8" ht="15.6" x14ac:dyDescent="0.3">
      <c r="A35" s="78" t="s">
        <v>147</v>
      </c>
      <c r="B35" s="32" t="s">
        <v>135</v>
      </c>
      <c r="C35" s="32" t="s">
        <v>156</v>
      </c>
      <c r="D35" s="32">
        <v>550</v>
      </c>
      <c r="E35" s="32">
        <f>166166-150448</f>
        <v>15718</v>
      </c>
      <c r="F35" s="32" t="s">
        <v>160</v>
      </c>
      <c r="G35" s="32">
        <v>2.7770000000000001</v>
      </c>
      <c r="H35" s="32" t="s">
        <v>160</v>
      </c>
    </row>
    <row r="36" spans="1:8" ht="15.6" x14ac:dyDescent="0.3">
      <c r="A36" s="78" t="s">
        <v>148</v>
      </c>
      <c r="B36" s="32" t="s">
        <v>135</v>
      </c>
      <c r="C36" s="32" t="s">
        <v>158</v>
      </c>
      <c r="D36" s="32">
        <v>175</v>
      </c>
      <c r="E36" s="32">
        <f>69344-58581</f>
        <v>10763</v>
      </c>
      <c r="F36" s="32" t="s">
        <v>160</v>
      </c>
      <c r="G36" s="32">
        <v>7.3630000000000004</v>
      </c>
      <c r="H36" s="32" t="s">
        <v>160</v>
      </c>
    </row>
    <row r="37" spans="1:8" ht="15.6" x14ac:dyDescent="0.3">
      <c r="A37" s="78" t="s">
        <v>149</v>
      </c>
      <c r="B37" s="32" t="s">
        <v>135</v>
      </c>
      <c r="C37" s="32" t="s">
        <v>157</v>
      </c>
      <c r="D37" s="32">
        <v>175</v>
      </c>
      <c r="E37" s="32">
        <f>45517-39634</f>
        <v>5883</v>
      </c>
      <c r="F37" s="32" t="s">
        <v>160</v>
      </c>
      <c r="G37" s="32">
        <v>5.6070000000000002</v>
      </c>
      <c r="H37" s="32" t="s">
        <v>160</v>
      </c>
    </row>
    <row r="38" spans="1:8" ht="15.6" x14ac:dyDescent="0.3">
      <c r="A38" s="78" t="s">
        <v>150</v>
      </c>
      <c r="B38" s="32" t="s">
        <v>135</v>
      </c>
      <c r="C38" s="32" t="s">
        <v>158</v>
      </c>
      <c r="D38" s="32">
        <v>175</v>
      </c>
      <c r="E38" s="32">
        <f>33502-30332</f>
        <v>3170</v>
      </c>
      <c r="F38" s="32" t="s">
        <v>160</v>
      </c>
      <c r="G38" s="32">
        <v>7.3639999999999999</v>
      </c>
      <c r="H38" s="32" t="s">
        <v>160</v>
      </c>
    </row>
    <row r="39" spans="1:8" ht="15.6" x14ac:dyDescent="0.3">
      <c r="A39" s="78" t="s">
        <v>151</v>
      </c>
      <c r="B39" s="32" t="s">
        <v>135</v>
      </c>
      <c r="C39" s="32" t="s">
        <v>159</v>
      </c>
      <c r="D39" s="32">
        <v>175</v>
      </c>
      <c r="E39" s="32">
        <f>4482-55</f>
        <v>4427</v>
      </c>
      <c r="F39" s="32" t="s">
        <v>160</v>
      </c>
      <c r="G39" s="32">
        <v>5.2859999999999996</v>
      </c>
      <c r="H39" s="32" t="s">
        <v>160</v>
      </c>
    </row>
    <row r="40" spans="1:8" ht="57.6" x14ac:dyDescent="0.3">
      <c r="A40" s="45" t="s">
        <v>70</v>
      </c>
      <c r="B40" s="25" t="s">
        <v>32</v>
      </c>
      <c r="C40" s="25" t="s">
        <v>33</v>
      </c>
      <c r="D40" s="25" t="s">
        <v>35</v>
      </c>
      <c r="E40" s="25" t="s">
        <v>72</v>
      </c>
      <c r="F40" s="25" t="s">
        <v>36</v>
      </c>
      <c r="G40" s="25" t="s">
        <v>50</v>
      </c>
      <c r="H40" s="25" t="s">
        <v>69</v>
      </c>
    </row>
    <row r="41" spans="1:8" ht="33" customHeight="1" x14ac:dyDescent="0.3">
      <c r="A41" s="77" t="s">
        <v>142</v>
      </c>
      <c r="B41" s="32" t="s">
        <v>135</v>
      </c>
      <c r="C41" s="32" t="s">
        <v>156</v>
      </c>
      <c r="D41" s="32">
        <f>18*3*24</f>
        <v>1296</v>
      </c>
      <c r="E41" s="32">
        <f>1013178-895120</f>
        <v>118058</v>
      </c>
      <c r="F41" s="32" t="s">
        <v>160</v>
      </c>
      <c r="G41" s="82">
        <v>8.3330000000000002</v>
      </c>
      <c r="H41" s="32">
        <f>9146+9462+9734+8556+7308+4847+4150+4213+4795+5981+7779+14181</f>
        <v>90152</v>
      </c>
    </row>
    <row r="42" spans="1:8" ht="31.2" x14ac:dyDescent="0.3">
      <c r="A42" s="77" t="s">
        <v>143</v>
      </c>
      <c r="B42" s="32" t="s">
        <v>135</v>
      </c>
      <c r="C42" s="32" t="s">
        <v>158</v>
      </c>
      <c r="D42" s="32">
        <f>11*3*24</f>
        <v>792</v>
      </c>
      <c r="E42" s="32">
        <f>127305-110400</f>
        <v>16905</v>
      </c>
      <c r="F42" s="32" t="s">
        <v>160</v>
      </c>
      <c r="G42" s="32">
        <v>5.9470000000000001</v>
      </c>
      <c r="H42" s="32">
        <v>21723</v>
      </c>
    </row>
    <row r="43" spans="1:8" ht="31.2" x14ac:dyDescent="0.3">
      <c r="A43" s="77" t="s">
        <v>144</v>
      </c>
      <c r="B43" s="32" t="s">
        <v>135</v>
      </c>
      <c r="C43" s="32" t="s">
        <v>158</v>
      </c>
      <c r="D43" s="83">
        <f>6.7*2*24</f>
        <v>321.60000000000002</v>
      </c>
      <c r="E43" s="32">
        <f>32791-25729</f>
        <v>7062</v>
      </c>
      <c r="F43" s="32" t="s">
        <v>160</v>
      </c>
      <c r="G43" s="32">
        <v>7.3620000000000001</v>
      </c>
      <c r="H43" s="32">
        <v>9431</v>
      </c>
    </row>
    <row r="44" spans="1:8" ht="57.6" x14ac:dyDescent="0.3">
      <c r="A44" s="45" t="s">
        <v>65</v>
      </c>
      <c r="B44" s="25" t="s">
        <v>32</v>
      </c>
      <c r="C44" s="25" t="s">
        <v>33</v>
      </c>
      <c r="D44" s="25" t="s">
        <v>67</v>
      </c>
      <c r="E44" s="25" t="s">
        <v>36</v>
      </c>
      <c r="F44" s="25" t="s">
        <v>50</v>
      </c>
      <c r="G44" s="25" t="s">
        <v>73</v>
      </c>
    </row>
    <row r="45" spans="1:8" ht="33" customHeight="1" x14ac:dyDescent="0.3">
      <c r="A45" s="77" t="s">
        <v>142</v>
      </c>
      <c r="B45" s="32" t="s">
        <v>135</v>
      </c>
      <c r="C45" s="32" t="s">
        <v>156</v>
      </c>
      <c r="D45" s="32" t="s">
        <v>161</v>
      </c>
      <c r="E45" s="32" t="s">
        <v>160</v>
      </c>
      <c r="F45" s="32">
        <v>8.3330000000000002</v>
      </c>
      <c r="G45" s="32" t="s">
        <v>160</v>
      </c>
      <c r="H45" s="26"/>
    </row>
    <row r="46" spans="1:8" ht="31.2" x14ac:dyDescent="0.3">
      <c r="A46" s="77" t="s">
        <v>143</v>
      </c>
      <c r="B46" s="32" t="s">
        <v>135</v>
      </c>
      <c r="C46" s="32" t="s">
        <v>158</v>
      </c>
      <c r="D46" s="32" t="s">
        <v>162</v>
      </c>
      <c r="E46" s="32" t="s">
        <v>160</v>
      </c>
      <c r="F46" s="32">
        <v>1.8660000000000001</v>
      </c>
      <c r="G46" s="32" t="s">
        <v>160</v>
      </c>
      <c r="H46" s="26"/>
    </row>
    <row r="47" spans="1:8" ht="15.6" x14ac:dyDescent="0.3">
      <c r="A47" s="77"/>
      <c r="B47" s="32"/>
      <c r="C47" s="32"/>
      <c r="D47" s="32"/>
      <c r="E47" s="32" t="s">
        <v>160</v>
      </c>
      <c r="F47" s="32"/>
      <c r="G47" s="32" t="s">
        <v>160</v>
      </c>
      <c r="H47" s="26"/>
    </row>
    <row r="48" spans="1:8" x14ac:dyDescent="0.3">
      <c r="H48" s="2"/>
    </row>
  </sheetData>
  <mergeCells count="4">
    <mergeCell ref="A23:D23"/>
    <mergeCell ref="B1:D1"/>
    <mergeCell ref="A3:D3"/>
    <mergeCell ref="G9:J9"/>
  </mergeCells>
  <phoneticPr fontId="24" type="noConversion"/>
  <pageMargins left="0.7" right="0.7" top="0.75" bottom="0.75" header="0.3" footer="0.3"/>
  <pageSetup paperSize="9" scale="31" orientation="landscape"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topLeftCell="A8" zoomScale="60" zoomScaleNormal="90" workbookViewId="0">
      <selection activeCell="I11" sqref="I11"/>
    </sheetView>
  </sheetViews>
  <sheetFormatPr defaultRowHeight="14.4" x14ac:dyDescent="0.3"/>
  <cols>
    <col min="1" max="1" width="39.109375" style="1"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21.5546875" customWidth="1"/>
    <col min="12" max="12" width="42.44140625" customWidth="1"/>
    <col min="13" max="13" width="22.5546875" customWidth="1"/>
  </cols>
  <sheetData>
    <row r="1" spans="1:11" ht="49.5" customHeight="1" thickBot="1" x14ac:dyDescent="0.35">
      <c r="A1" s="5" t="s">
        <v>125</v>
      </c>
      <c r="B1" s="214" t="str">
        <f>Ūdenssaimniec_ESOŠS_VĒRTĒJUMS!B1</f>
        <v>ULBROKA</v>
      </c>
      <c r="C1" s="215"/>
      <c r="D1" s="215"/>
      <c r="E1" s="58"/>
      <c r="F1" s="47"/>
    </row>
    <row r="2" spans="1:11" ht="21.75" customHeight="1" x14ac:dyDescent="0.3">
      <c r="A2" s="3"/>
      <c r="B2" s="4"/>
      <c r="C2" s="4"/>
      <c r="D2" s="4"/>
      <c r="E2" s="4"/>
    </row>
    <row r="3" spans="1:11" s="2" customFormat="1" ht="18" customHeight="1" x14ac:dyDescent="0.3">
      <c r="A3" s="212" t="s">
        <v>30</v>
      </c>
      <c r="B3" s="212"/>
      <c r="C3" s="212"/>
      <c r="D3" s="212"/>
      <c r="E3" s="59"/>
    </row>
    <row r="4" spans="1:11" ht="29.4" customHeight="1" x14ac:dyDescent="0.3">
      <c r="A4" s="31" t="s">
        <v>38</v>
      </c>
      <c r="B4" s="20">
        <v>134105</v>
      </c>
      <c r="C4" s="18"/>
      <c r="D4" s="11"/>
      <c r="E4" s="60"/>
      <c r="F4" s="116"/>
    </row>
    <row r="5" spans="1:11" ht="28.8" x14ac:dyDescent="0.3">
      <c r="A5" s="12" t="s">
        <v>31</v>
      </c>
      <c r="B5" s="20">
        <f>109020+4153+7193</f>
        <v>120366</v>
      </c>
      <c r="C5" s="24">
        <f>B5/B4</f>
        <v>0.89755042690429143</v>
      </c>
      <c r="D5" s="6"/>
      <c r="E5" s="61"/>
    </row>
    <row r="6" spans="1:11" ht="28.8" x14ac:dyDescent="0.3">
      <c r="A6" s="12" t="s">
        <v>79</v>
      </c>
      <c r="B6" s="20">
        <v>10912</v>
      </c>
      <c r="C6" s="19">
        <f>B6/B4</f>
        <v>8.1369076469930274E-2</v>
      </c>
      <c r="D6" s="6"/>
      <c r="E6" s="61"/>
      <c r="F6" s="47"/>
    </row>
    <row r="7" spans="1:11" ht="43.2" x14ac:dyDescent="0.3">
      <c r="A7" s="51" t="s">
        <v>84</v>
      </c>
      <c r="B7" s="25" t="s">
        <v>32</v>
      </c>
      <c r="C7" s="25" t="s">
        <v>33</v>
      </c>
      <c r="D7" s="25" t="s">
        <v>35</v>
      </c>
      <c r="E7" s="25" t="s">
        <v>121</v>
      </c>
      <c r="F7" s="25" t="s">
        <v>37</v>
      </c>
      <c r="G7" s="25" t="s">
        <v>36</v>
      </c>
      <c r="H7" s="25" t="s">
        <v>50</v>
      </c>
      <c r="I7" s="25" t="s">
        <v>39</v>
      </c>
      <c r="J7" s="25" t="s">
        <v>48</v>
      </c>
      <c r="K7" s="25" t="s">
        <v>49</v>
      </c>
    </row>
    <row r="8" spans="1:11" s="27" customFormat="1" ht="57.6" x14ac:dyDescent="0.3">
      <c r="A8" s="28" t="s">
        <v>134</v>
      </c>
      <c r="B8" s="32" t="s">
        <v>135</v>
      </c>
      <c r="C8" s="32">
        <v>2011</v>
      </c>
      <c r="D8" s="32">
        <v>630</v>
      </c>
      <c r="E8" s="32">
        <v>3781</v>
      </c>
      <c r="F8" s="32">
        <v>151863</v>
      </c>
      <c r="G8" s="32">
        <f>-I9</f>
        <v>0</v>
      </c>
      <c r="H8" s="32">
        <v>0.57140000000000002</v>
      </c>
      <c r="I8" s="73">
        <v>181183.06</v>
      </c>
      <c r="J8" s="72">
        <v>305.00299999999999</v>
      </c>
      <c r="K8" s="156" t="s">
        <v>209</v>
      </c>
    </row>
    <row r="9" spans="1:11" s="27" customFormat="1" x14ac:dyDescent="0.3">
      <c r="A9" s="28" t="s">
        <v>40</v>
      </c>
      <c r="B9" s="32"/>
      <c r="C9" s="32"/>
      <c r="D9" s="32"/>
      <c r="E9" s="32"/>
      <c r="F9" s="32"/>
      <c r="G9" s="32"/>
      <c r="H9" s="32"/>
      <c r="I9" s="32"/>
      <c r="J9" s="33" t="s">
        <v>184</v>
      </c>
      <c r="K9" s="119"/>
    </row>
    <row r="10" spans="1:11" s="27" customFormat="1" x14ac:dyDescent="0.3">
      <c r="A10" s="28" t="s">
        <v>41</v>
      </c>
      <c r="B10" s="32"/>
      <c r="C10" s="32"/>
      <c r="D10" s="32"/>
      <c r="E10" s="32"/>
      <c r="F10" s="32"/>
      <c r="G10" s="32"/>
      <c r="H10" s="32"/>
      <c r="I10" s="32"/>
      <c r="J10" s="33"/>
      <c r="K10" s="33"/>
    </row>
    <row r="11" spans="1:11" s="27" customFormat="1" ht="77.400000000000006" customHeight="1" x14ac:dyDescent="0.3">
      <c r="A11" s="67" t="s">
        <v>127</v>
      </c>
      <c r="B11" s="32" t="s">
        <v>210</v>
      </c>
      <c r="C11" s="26"/>
      <c r="D11" s="26"/>
      <c r="E11" s="26"/>
      <c r="F11" s="26"/>
      <c r="G11" s="26"/>
      <c r="H11" s="26"/>
      <c r="I11" s="26"/>
      <c r="J11" s="65"/>
      <c r="K11" s="65"/>
    </row>
    <row r="12" spans="1:11" s="27" customFormat="1" x14ac:dyDescent="0.3">
      <c r="A12" s="26"/>
      <c r="B12" s="26"/>
      <c r="C12" s="26"/>
      <c r="D12" s="26"/>
      <c r="E12" s="26"/>
      <c r="F12" s="26"/>
      <c r="G12" s="26"/>
      <c r="H12" s="26"/>
      <c r="I12" s="26"/>
      <c r="J12" s="65"/>
      <c r="K12" s="65"/>
    </row>
    <row r="13" spans="1:11" ht="46.95" customHeight="1" x14ac:dyDescent="0.3">
      <c r="A13" s="25" t="s">
        <v>34</v>
      </c>
      <c r="B13" s="25" t="s">
        <v>74</v>
      </c>
      <c r="C13" s="25" t="s">
        <v>122</v>
      </c>
      <c r="D13" s="25" t="s">
        <v>42</v>
      </c>
      <c r="E13" s="26"/>
      <c r="F13" s="27"/>
    </row>
    <row r="14" spans="1:11" x14ac:dyDescent="0.3">
      <c r="A14" s="216" t="s">
        <v>132</v>
      </c>
      <c r="B14" s="29" t="s">
        <v>43</v>
      </c>
      <c r="C14" s="34">
        <f>SUM(279+358+386+245)/4</f>
        <v>317</v>
      </c>
      <c r="D14" s="34">
        <f>SUM(17+20+27+25)/4</f>
        <v>22.25</v>
      </c>
      <c r="E14" s="62"/>
      <c r="F14" s="27"/>
    </row>
    <row r="15" spans="1:11" x14ac:dyDescent="0.3">
      <c r="A15" s="217"/>
      <c r="B15" s="29" t="s">
        <v>44</v>
      </c>
      <c r="C15" s="34">
        <f>SUM(798+1073+876+791)/4</f>
        <v>884.5</v>
      </c>
      <c r="D15" s="34">
        <f>AVERAGE(52+70+51+57)/4</f>
        <v>57.5</v>
      </c>
      <c r="E15" s="62"/>
      <c r="F15" s="27"/>
    </row>
    <row r="16" spans="1:11" x14ac:dyDescent="0.3">
      <c r="A16" s="217"/>
      <c r="B16" s="29" t="s">
        <v>45</v>
      </c>
      <c r="C16" s="34">
        <f>SUM(365+410+373+408)/4</f>
        <v>389</v>
      </c>
      <c r="D16" s="34">
        <f>SUM(37+41+37+41)/4</f>
        <v>39</v>
      </c>
      <c r="E16" s="62"/>
      <c r="F16" s="27"/>
    </row>
    <row r="17" spans="1:6" x14ac:dyDescent="0.3">
      <c r="A17" s="217"/>
      <c r="B17" s="29" t="s">
        <v>46</v>
      </c>
      <c r="C17" s="34">
        <f>SUM(62.1+134+67.4+128)/4</f>
        <v>97.875</v>
      </c>
      <c r="D17" s="34">
        <f>SUM(3.1+7+3.4+6)/4</f>
        <v>4.875</v>
      </c>
      <c r="E17" s="62"/>
      <c r="F17" s="27"/>
    </row>
    <row r="18" spans="1:6" x14ac:dyDescent="0.3">
      <c r="A18" s="217"/>
      <c r="B18" s="29" t="s">
        <v>47</v>
      </c>
      <c r="C18" s="34">
        <f>SUM(8.59+14.6+6.72+13.7)/4</f>
        <v>10.9025</v>
      </c>
      <c r="D18" s="34">
        <f>SUM(0.52+0.4+0.9+0.8)/4</f>
        <v>0.65500000000000003</v>
      </c>
      <c r="E18" s="62"/>
      <c r="F18" s="27"/>
    </row>
    <row r="19" spans="1:6" ht="28.8" x14ac:dyDescent="0.3">
      <c r="A19" s="218"/>
      <c r="B19" s="63" t="s">
        <v>133</v>
      </c>
      <c r="C19" s="34">
        <v>3170</v>
      </c>
      <c r="D19" s="18"/>
      <c r="E19" s="62"/>
      <c r="F19" s="27"/>
    </row>
    <row r="20" spans="1:6" ht="29.4" customHeight="1" x14ac:dyDescent="0.3">
      <c r="A20" s="219" t="s">
        <v>40</v>
      </c>
      <c r="B20" s="30" t="s">
        <v>43</v>
      </c>
      <c r="C20" s="35"/>
      <c r="D20" s="35"/>
      <c r="E20" s="62"/>
      <c r="F20" s="27"/>
    </row>
    <row r="21" spans="1:6" x14ac:dyDescent="0.3">
      <c r="A21" s="220"/>
      <c r="B21" s="30" t="s">
        <v>44</v>
      </c>
      <c r="C21" s="35"/>
      <c r="D21" s="35"/>
      <c r="E21" s="62"/>
      <c r="F21" s="27"/>
    </row>
    <row r="22" spans="1:6" x14ac:dyDescent="0.3">
      <c r="A22" s="220"/>
      <c r="B22" s="30" t="s">
        <v>45</v>
      </c>
      <c r="C22" s="35"/>
      <c r="D22" s="35"/>
      <c r="E22" s="62"/>
      <c r="F22" s="27"/>
    </row>
    <row r="23" spans="1:6" x14ac:dyDescent="0.3">
      <c r="A23" s="220"/>
      <c r="B23" s="30" t="s">
        <v>46</v>
      </c>
      <c r="C23" s="35"/>
      <c r="D23" s="35"/>
      <c r="E23" s="62"/>
      <c r="F23" s="27"/>
    </row>
    <row r="24" spans="1:6" x14ac:dyDescent="0.3">
      <c r="A24" s="220"/>
      <c r="B24" s="30" t="s">
        <v>47</v>
      </c>
      <c r="C24" s="35"/>
      <c r="D24" s="35"/>
      <c r="E24" s="62"/>
      <c r="F24" s="27"/>
    </row>
    <row r="25" spans="1:6" ht="28.8" x14ac:dyDescent="0.3">
      <c r="A25" s="221"/>
      <c r="B25" s="63" t="s">
        <v>123</v>
      </c>
      <c r="C25" s="35"/>
      <c r="D25" s="18"/>
    </row>
  </sheetData>
  <mergeCells count="4">
    <mergeCell ref="B1:D1"/>
    <mergeCell ref="A3:D3"/>
    <mergeCell ref="A14:A19"/>
    <mergeCell ref="A20:A25"/>
  </mergeCells>
  <pageMargins left="0.7" right="0.7" top="0.75" bottom="0.75" header="0.3" footer="0.3"/>
  <pageSetup paperSize="9" scale="58" orientation="landscape"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D15" sqref="D15"/>
    </sheetView>
  </sheetViews>
  <sheetFormatPr defaultRowHeight="14.4" x14ac:dyDescent="0.3"/>
  <cols>
    <col min="1" max="1" width="53.44140625" style="1" customWidth="1"/>
    <col min="2" max="2" width="42.6640625" customWidth="1"/>
    <col min="3" max="3" width="27.10937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5" t="s">
        <v>125</v>
      </c>
      <c r="B1" s="214" t="s">
        <v>163</v>
      </c>
      <c r="C1" s="215"/>
      <c r="D1" s="47"/>
    </row>
    <row r="2" spans="1:4" ht="21.75" customHeight="1" x14ac:dyDescent="0.3">
      <c r="A2" s="3"/>
      <c r="B2" s="4"/>
      <c r="C2" s="4"/>
    </row>
    <row r="3" spans="1:4" s="2" customFormat="1" ht="18" customHeight="1" x14ac:dyDescent="0.3">
      <c r="A3" s="212" t="s">
        <v>56</v>
      </c>
      <c r="B3" s="212"/>
      <c r="C3" s="212"/>
    </row>
    <row r="4" spans="1:4" s="38" customFormat="1" ht="30" customHeight="1" x14ac:dyDescent="0.3">
      <c r="A4" s="39" t="s">
        <v>54</v>
      </c>
      <c r="B4" s="40" t="s">
        <v>130</v>
      </c>
      <c r="C4" s="18"/>
    </row>
    <row r="5" spans="1:4" s="38" customFormat="1" ht="30" customHeight="1" x14ac:dyDescent="0.3">
      <c r="A5" s="39" t="s">
        <v>55</v>
      </c>
      <c r="B5" s="20">
        <v>7962773</v>
      </c>
      <c r="C5" s="18"/>
    </row>
    <row r="6" spans="1:4" s="38" customFormat="1" ht="48" customHeight="1" x14ac:dyDescent="0.3">
      <c r="A6" s="39" t="s">
        <v>93</v>
      </c>
      <c r="B6" s="20" t="s">
        <v>204</v>
      </c>
      <c r="C6" s="18"/>
      <c r="D6" s="37"/>
    </row>
    <row r="7" spans="1:4" s="38" customFormat="1" ht="30" customHeight="1" x14ac:dyDescent="0.3">
      <c r="A7" s="39" t="s">
        <v>92</v>
      </c>
      <c r="B7" s="20" t="s">
        <v>204</v>
      </c>
      <c r="C7" s="18"/>
      <c r="D7" s="37"/>
    </row>
    <row r="8" spans="1:4" s="38" customFormat="1" ht="28.8" x14ac:dyDescent="0.3">
      <c r="A8" s="39" t="s">
        <v>75</v>
      </c>
      <c r="B8" s="20" t="s">
        <v>204</v>
      </c>
      <c r="C8" s="18"/>
      <c r="D8" s="37"/>
    </row>
    <row r="9" spans="1:4" s="38" customFormat="1" x14ac:dyDescent="0.3">
      <c r="A9" s="43"/>
      <c r="B9" s="44"/>
      <c r="C9" s="44"/>
      <c r="D9" s="37"/>
    </row>
    <row r="10" spans="1:4" ht="29.4" customHeight="1" x14ac:dyDescent="0.3">
      <c r="A10" s="31" t="s">
        <v>51</v>
      </c>
      <c r="B10" s="84">
        <v>0.7681</v>
      </c>
      <c r="C10" s="153" t="s">
        <v>183</v>
      </c>
      <c r="D10" s="36"/>
    </row>
    <row r="11" spans="1:4" x14ac:dyDescent="0.3">
      <c r="A11" s="12" t="s">
        <v>53</v>
      </c>
      <c r="B11" s="84">
        <v>0.2989</v>
      </c>
      <c r="C11" s="24">
        <f>B11/B10</f>
        <v>0.38914203879703163</v>
      </c>
    </row>
    <row r="12" spans="1:4" x14ac:dyDescent="0.3">
      <c r="A12" s="12" t="s">
        <v>52</v>
      </c>
      <c r="B12" s="84">
        <v>0.46920000000000001</v>
      </c>
      <c r="C12" s="19">
        <f>B12/B10</f>
        <v>0.61085796120296831</v>
      </c>
    </row>
    <row r="13" spans="1:4" ht="28.8" x14ac:dyDescent="0.3">
      <c r="A13" s="41" t="s">
        <v>124</v>
      </c>
      <c r="B13" s="20">
        <v>31.45</v>
      </c>
      <c r="C13" s="154" t="s">
        <v>205</v>
      </c>
    </row>
    <row r="14" spans="1:4" x14ac:dyDescent="0.3">
      <c r="A14" s="41" t="s">
        <v>94</v>
      </c>
      <c r="B14" s="20">
        <v>112291</v>
      </c>
      <c r="C14" s="18"/>
    </row>
    <row r="15" spans="1:4" x14ac:dyDescent="0.3">
      <c r="A15" s="56" t="s">
        <v>95</v>
      </c>
      <c r="B15" s="23">
        <v>185996</v>
      </c>
      <c r="C15" s="18"/>
    </row>
    <row r="16" spans="1:4" ht="28.8" x14ac:dyDescent="0.3">
      <c r="A16" s="54" t="s">
        <v>60</v>
      </c>
      <c r="B16" s="155" t="s">
        <v>207</v>
      </c>
      <c r="C16" s="55"/>
      <c r="D16" s="36"/>
    </row>
    <row r="17" spans="1:4" ht="36.75" customHeight="1" x14ac:dyDescent="0.3">
      <c r="A17" s="54" t="s">
        <v>19</v>
      </c>
      <c r="B17" s="52" t="s">
        <v>140</v>
      </c>
      <c r="C17" s="55"/>
    </row>
    <row r="18" spans="1:4" ht="36" customHeight="1" x14ac:dyDescent="0.3">
      <c r="A18" s="54" t="s">
        <v>80</v>
      </c>
      <c r="B18" s="155" t="s">
        <v>208</v>
      </c>
      <c r="C18" s="55"/>
      <c r="D18" s="47"/>
    </row>
    <row r="19" spans="1:4" ht="15.6" customHeight="1" x14ac:dyDescent="0.3">
      <c r="A19" s="222" t="s">
        <v>57</v>
      </c>
      <c r="B19" s="223"/>
      <c r="C19" s="222"/>
    </row>
    <row r="20" spans="1:4" x14ac:dyDescent="0.3">
      <c r="A20" s="31" t="s">
        <v>58</v>
      </c>
      <c r="B20" s="20">
        <v>0.51370000000000005</v>
      </c>
      <c r="C20" t="s">
        <v>206</v>
      </c>
    </row>
    <row r="21" spans="1:4" x14ac:dyDescent="0.3">
      <c r="A21" s="41" t="s">
        <v>96</v>
      </c>
      <c r="B21" s="20">
        <v>70208</v>
      </c>
      <c r="C21" s="18"/>
    </row>
    <row r="22" spans="1:4" x14ac:dyDescent="0.3">
      <c r="A22" s="41" t="s">
        <v>97</v>
      </c>
      <c r="B22" s="20">
        <v>125490</v>
      </c>
      <c r="C22" s="18"/>
    </row>
    <row r="23" spans="1:4" ht="28.8" x14ac:dyDescent="0.3">
      <c r="A23" s="42" t="s">
        <v>59</v>
      </c>
      <c r="B23" s="155" t="s">
        <v>207</v>
      </c>
      <c r="C23" s="18"/>
    </row>
    <row r="24" spans="1:4" ht="28.8" x14ac:dyDescent="0.3">
      <c r="A24" s="42" t="s">
        <v>19</v>
      </c>
      <c r="B24" s="52" t="s">
        <v>140</v>
      </c>
      <c r="C24" s="18"/>
    </row>
    <row r="25" spans="1:4" ht="37.5" customHeight="1" x14ac:dyDescent="0.3">
      <c r="A25" s="42" t="s">
        <v>61</v>
      </c>
      <c r="B25" s="155" t="s">
        <v>208</v>
      </c>
      <c r="C25" s="18"/>
    </row>
    <row r="26" spans="1:4" x14ac:dyDescent="0.3">
      <c r="A26" s="47"/>
    </row>
  </sheetData>
  <mergeCells count="3">
    <mergeCell ref="B1:C1"/>
    <mergeCell ref="A3:C3"/>
    <mergeCell ref="A19:C19"/>
  </mergeCells>
  <pageMargins left="0.7" right="0.7" top="0.75" bottom="0.75" header="0.3" footer="0.3"/>
  <pageSetup paperSize="9" scale="75"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Investiciju_plans_POST2020!Print_Area</vt:lpstr>
      <vt:lpstr>'Par aglo. un dec.kan.'!Print_Area</vt:lpstr>
      <vt:lpstr>Ūdenssaimniec_ESOŠS_VĒRTĒJUMS!Print_Area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2020-04-20T10:09:33Z</dcterms:modified>
</cp:coreProperties>
</file>