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BA PLANI_jaunie 2021-2027 darba materiali\PASAKUMI\PASAKUMU_PLANOSANA_2022-2027_PLANIEM\VARAM_Investiciju_plani\"/>
    </mc:Choice>
  </mc:AlternateContent>
  <xr:revisionPtr revIDLastSave="0" documentId="13_ncr:40009_{92EE2B37-7D65-49E0-827B-5235B647D98A}" xr6:coauthVersionLast="45" xr6:coauthVersionMax="45" xr10:uidLastSave="{00000000-0000-0000-0000-000000000000}"/>
  <bookViews>
    <workbookView xWindow="-120" yWindow="-120" windowWidth="29040" windowHeight="15840" activeTab="3"/>
  </bookViews>
  <sheets>
    <sheet name="Datu_tabula" sheetId="1" r:id="rId1"/>
    <sheet name="Datu_tab__izvērsums" sheetId="2" r:id="rId2"/>
    <sheet name="Aprēķini" sheetId="3" r:id="rId3"/>
    <sheet name="Rezultāti" sheetId="4" r:id="rId4"/>
  </sheets>
  <externalReferences>
    <externalReference r:id="rId5"/>
  </externalReferences>
  <definedNames>
    <definedName name="FDR">Aprēķini!$C$16</definedName>
    <definedName name="SDR">[1]Aprēķini!$C$146</definedName>
  </definedNames>
  <calcPr calcId="191029"/>
</workbook>
</file>

<file path=xl/calcChain.xml><?xml version="1.0" encoding="utf-8"?>
<calcChain xmlns="http://schemas.openxmlformats.org/spreadsheetml/2006/main">
  <c r="AZ238" i="3" l="1"/>
  <c r="AY238" i="3"/>
  <c r="AX238" i="3"/>
  <c r="AW238" i="3"/>
  <c r="AV238" i="3"/>
  <c r="AU238" i="3"/>
  <c r="AT238" i="3"/>
  <c r="AS238" i="3"/>
  <c r="AR238" i="3"/>
  <c r="AP238" i="3"/>
  <c r="AO238" i="3"/>
  <c r="AN238" i="3"/>
  <c r="AM238" i="3"/>
  <c r="AL238" i="3"/>
  <c r="AK238" i="3"/>
  <c r="AJ238" i="3"/>
  <c r="AI238" i="3"/>
  <c r="AH238" i="3"/>
  <c r="AF238" i="3"/>
  <c r="AE238" i="3"/>
  <c r="AD238" i="3"/>
  <c r="AC238" i="3"/>
  <c r="AB238" i="3"/>
  <c r="AA238" i="3"/>
  <c r="Z238" i="3"/>
  <c r="Y238" i="3"/>
  <c r="X238" i="3"/>
  <c r="V238" i="3"/>
  <c r="U238" i="3"/>
  <c r="T238" i="3"/>
  <c r="S238" i="3"/>
  <c r="R238" i="3"/>
  <c r="Q238" i="3"/>
  <c r="P238" i="3"/>
  <c r="O238" i="3"/>
  <c r="N238" i="3"/>
  <c r="L238" i="3"/>
  <c r="K238" i="3"/>
  <c r="J238" i="3"/>
  <c r="I238" i="3"/>
  <c r="H238" i="3"/>
  <c r="G238" i="3"/>
  <c r="F238" i="3"/>
  <c r="E238" i="3"/>
  <c r="D238" i="3"/>
  <c r="C238" i="3"/>
  <c r="D237" i="3"/>
  <c r="C237" i="3"/>
  <c r="D236" i="3"/>
  <c r="C236" i="3"/>
  <c r="AZ235" i="3"/>
  <c r="AY235" i="3"/>
  <c r="AX235" i="3"/>
  <c r="AW235" i="3"/>
  <c r="AV235" i="3"/>
  <c r="AU235" i="3"/>
  <c r="AT235" i="3"/>
  <c r="AS235" i="3"/>
  <c r="AR235" i="3"/>
  <c r="AQ235" i="3"/>
  <c r="AP235" i="3"/>
  <c r="AO235" i="3"/>
  <c r="AN235" i="3"/>
  <c r="AM235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C235" i="3"/>
  <c r="D233" i="3"/>
  <c r="C233" i="3"/>
  <c r="AZ201" i="3"/>
  <c r="AY201" i="3"/>
  <c r="AX201" i="3"/>
  <c r="AW201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H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D200" i="3"/>
  <c r="C200" i="3"/>
  <c r="D199" i="3"/>
  <c r="C199" i="3"/>
  <c r="AZ198" i="3"/>
  <c r="AY198" i="3"/>
  <c r="AX198" i="3"/>
  <c r="AW198" i="3"/>
  <c r="AV198" i="3"/>
  <c r="AU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C198" i="3"/>
  <c r="D196" i="3"/>
  <c r="C196" i="3"/>
  <c r="AZ164" i="3"/>
  <c r="AY164" i="3"/>
  <c r="AX164" i="3"/>
  <c r="AW164" i="3"/>
  <c r="AV164" i="3"/>
  <c r="AU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F164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D163" i="3"/>
  <c r="C163" i="3"/>
  <c r="D162" i="3"/>
  <c r="C162" i="3"/>
  <c r="AZ161" i="3"/>
  <c r="AY161" i="3"/>
  <c r="AX161" i="3"/>
  <c r="AW161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C161" i="3"/>
  <c r="D159" i="3"/>
  <c r="C159" i="3"/>
  <c r="AF127" i="3"/>
  <c r="AD127" i="3"/>
  <c r="AB127" i="3"/>
  <c r="Z127" i="3"/>
  <c r="X127" i="3"/>
  <c r="V127" i="3"/>
  <c r="T127" i="3"/>
  <c r="R127" i="3"/>
  <c r="P127" i="3"/>
  <c r="N127" i="3"/>
  <c r="L127" i="3"/>
  <c r="J127" i="3"/>
  <c r="H127" i="3"/>
  <c r="F127" i="3"/>
  <c r="D127" i="3"/>
  <c r="C127" i="3"/>
  <c r="D126" i="3"/>
  <c r="C126" i="3"/>
  <c r="D125" i="3"/>
  <c r="C125" i="3"/>
  <c r="AZ124" i="3"/>
  <c r="AY124" i="3"/>
  <c r="AX124" i="3"/>
  <c r="AW124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C124" i="3"/>
  <c r="D122" i="3"/>
  <c r="C122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D89" i="3"/>
  <c r="C89" i="3"/>
  <c r="D88" i="3"/>
  <c r="C88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C87" i="3"/>
  <c r="D85" i="3"/>
  <c r="C85" i="3"/>
  <c r="AJ53" i="3"/>
  <c r="AI53" i="3"/>
  <c r="AF53" i="3"/>
  <c r="AD53" i="3"/>
  <c r="AB53" i="3"/>
  <c r="Z53" i="3"/>
  <c r="X53" i="3"/>
  <c r="V53" i="3"/>
  <c r="T53" i="3"/>
  <c r="R53" i="3"/>
  <c r="P53" i="3"/>
  <c r="N53" i="3"/>
  <c r="L53" i="3"/>
  <c r="J53" i="3"/>
  <c r="H53" i="3"/>
  <c r="F53" i="3"/>
  <c r="D53" i="3"/>
  <c r="C53" i="3"/>
  <c r="D52" i="3"/>
  <c r="C52" i="3"/>
  <c r="D51" i="3"/>
  <c r="C51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C50" i="3"/>
  <c r="D48" i="3"/>
  <c r="C48" i="3"/>
  <c r="AI14" i="3"/>
  <c r="AE14" i="3"/>
  <c r="T14" i="3"/>
  <c r="D14" i="3"/>
  <c r="C14" i="3"/>
  <c r="D13" i="3"/>
  <c r="C13" i="3"/>
  <c r="D12" i="3"/>
  <c r="C12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C11" i="3"/>
  <c r="D9" i="3"/>
  <c r="C9" i="3"/>
  <c r="AZ42" i="2"/>
  <c r="AZ127" i="3" s="1"/>
  <c r="AY42" i="2"/>
  <c r="AY127" i="3" s="1"/>
  <c r="AX42" i="2"/>
  <c r="AX127" i="3" s="1"/>
  <c r="AW42" i="2"/>
  <c r="AW127" i="3" s="1"/>
  <c r="AV42" i="2"/>
  <c r="AV127" i="3" s="1"/>
  <c r="AU42" i="2"/>
  <c r="AU127" i="3" s="1"/>
  <c r="AT42" i="2"/>
  <c r="AT127" i="3" s="1"/>
  <c r="AS42" i="2"/>
  <c r="AS127" i="3" s="1"/>
  <c r="AR42" i="2"/>
  <c r="AR127" i="3" s="1"/>
  <c r="AQ42" i="2"/>
  <c r="AQ127" i="3" s="1"/>
  <c r="AP42" i="2"/>
  <c r="AP127" i="3" s="1"/>
  <c r="AO42" i="2"/>
  <c r="AO127" i="3" s="1"/>
  <c r="AN42" i="2"/>
  <c r="AN127" i="3" s="1"/>
  <c r="AM42" i="2"/>
  <c r="AM127" i="3" s="1"/>
  <c r="AL42" i="2"/>
  <c r="AL127" i="3" s="1"/>
  <c r="AK42" i="2"/>
  <c r="AK127" i="3" s="1"/>
  <c r="AJ42" i="2"/>
  <c r="AJ127" i="3" s="1"/>
  <c r="AI42" i="2"/>
  <c r="AI127" i="3" s="1"/>
  <c r="AH42" i="2"/>
  <c r="AH127" i="3" s="1"/>
  <c r="AG42" i="2"/>
  <c r="AG127" i="3" s="1"/>
  <c r="AZ40" i="2"/>
  <c r="AZ53" i="3" s="1"/>
  <c r="AY40" i="2"/>
  <c r="AY53" i="3" s="1"/>
  <c r="AX40" i="2"/>
  <c r="AX53" i="3" s="1"/>
  <c r="AW40" i="2"/>
  <c r="AW53" i="3" s="1"/>
  <c r="AV40" i="2"/>
  <c r="AV53" i="3" s="1"/>
  <c r="AU40" i="2"/>
  <c r="AU53" i="3" s="1"/>
  <c r="AT40" i="2"/>
  <c r="AT53" i="3" s="1"/>
  <c r="AS40" i="2"/>
  <c r="AS53" i="3" s="1"/>
  <c r="AR40" i="2"/>
  <c r="AR53" i="3" s="1"/>
  <c r="AQ40" i="2"/>
  <c r="AQ53" i="3" s="1"/>
  <c r="AP40" i="2"/>
  <c r="AP53" i="3" s="1"/>
  <c r="AO40" i="2"/>
  <c r="AO53" i="3" s="1"/>
  <c r="AN40" i="2"/>
  <c r="AN53" i="3" s="1"/>
  <c r="AM40" i="2"/>
  <c r="AM53" i="3" s="1"/>
  <c r="AL40" i="2"/>
  <c r="AL53" i="3" s="1"/>
  <c r="AK40" i="2"/>
  <c r="AK53" i="3" s="1"/>
  <c r="AJ40" i="2"/>
  <c r="AI40" i="2"/>
  <c r="AH40" i="2"/>
  <c r="AH53" i="3" s="1"/>
  <c r="AG40" i="2"/>
  <c r="AG53" i="3" s="1"/>
  <c r="AZ39" i="2"/>
  <c r="AZ14" i="3" s="1"/>
  <c r="AY39" i="2"/>
  <c r="AY14" i="3" s="1"/>
  <c r="AX39" i="2"/>
  <c r="AX14" i="3" s="1"/>
  <c r="AW39" i="2"/>
  <c r="AW14" i="3" s="1"/>
  <c r="AV39" i="2"/>
  <c r="AV14" i="3" s="1"/>
  <c r="AU39" i="2"/>
  <c r="AU14" i="3" s="1"/>
  <c r="AT39" i="2"/>
  <c r="AT14" i="3" s="1"/>
  <c r="AS39" i="2"/>
  <c r="AS14" i="3" s="1"/>
  <c r="AR39" i="2"/>
  <c r="AR14" i="3" s="1"/>
  <c r="AQ39" i="2"/>
  <c r="AQ14" i="3" s="1"/>
  <c r="AP39" i="2"/>
  <c r="AP14" i="3" s="1"/>
  <c r="AO39" i="2"/>
  <c r="AO14" i="3" s="1"/>
  <c r="AN39" i="2"/>
  <c r="AN14" i="3" s="1"/>
  <c r="AM39" i="2"/>
  <c r="AM14" i="3" s="1"/>
  <c r="AL39" i="2"/>
  <c r="AL14" i="3" s="1"/>
  <c r="AK39" i="2"/>
  <c r="AK14" i="3" s="1"/>
  <c r="AJ39" i="2"/>
  <c r="AJ14" i="3" s="1"/>
  <c r="AI39" i="2"/>
  <c r="AH39" i="2"/>
  <c r="AH14" i="3" s="1"/>
  <c r="AG39" i="2"/>
  <c r="AG14" i="3" s="1"/>
  <c r="AF39" i="2"/>
  <c r="AF14" i="3" s="1"/>
  <c r="AE39" i="2"/>
  <c r="AD39" i="2"/>
  <c r="AD14" i="3" s="1"/>
  <c r="AC39" i="2"/>
  <c r="AC14" i="3" s="1"/>
  <c r="AB39" i="2"/>
  <c r="AB14" i="3" s="1"/>
  <c r="AA39" i="2"/>
  <c r="AA14" i="3" s="1"/>
  <c r="Z39" i="2"/>
  <c r="Z14" i="3" s="1"/>
  <c r="Y39" i="2"/>
  <c r="Y14" i="3" s="1"/>
  <c r="X39" i="2"/>
  <c r="X14" i="3" s="1"/>
  <c r="W39" i="2"/>
  <c r="W14" i="3" s="1"/>
  <c r="V39" i="2"/>
  <c r="V14" i="3" s="1"/>
  <c r="U39" i="2"/>
  <c r="U14" i="3" s="1"/>
  <c r="T39" i="2"/>
  <c r="S39" i="2"/>
  <c r="S14" i="3" s="1"/>
  <c r="R39" i="2"/>
  <c r="R14" i="3" s="1"/>
  <c r="Q39" i="2"/>
  <c r="Q14" i="3" s="1"/>
  <c r="P39" i="2"/>
  <c r="P14" i="3" s="1"/>
  <c r="O39" i="2"/>
  <c r="O14" i="3" s="1"/>
  <c r="N39" i="2"/>
  <c r="N14" i="3" s="1"/>
  <c r="M39" i="2"/>
  <c r="M14" i="3" s="1"/>
  <c r="L39" i="2"/>
  <c r="L14" i="3" s="1"/>
  <c r="AZ24" i="2"/>
  <c r="AZ199" i="3" s="1"/>
  <c r="AY24" i="2"/>
  <c r="AY199" i="3" s="1"/>
  <c r="AX24" i="2"/>
  <c r="AX199" i="3" s="1"/>
  <c r="AW24" i="2"/>
  <c r="AW199" i="3" s="1"/>
  <c r="AV24" i="2"/>
  <c r="AV199" i="3" s="1"/>
  <c r="AU24" i="2"/>
  <c r="AU199" i="3" s="1"/>
  <c r="AT24" i="2"/>
  <c r="AT199" i="3" s="1"/>
  <c r="AS24" i="2"/>
  <c r="AS199" i="3" s="1"/>
  <c r="AR24" i="2"/>
  <c r="AR199" i="3" s="1"/>
  <c r="AQ24" i="2"/>
  <c r="AQ199" i="3" s="1"/>
  <c r="AP24" i="2"/>
  <c r="AP199" i="3" s="1"/>
  <c r="AO24" i="2"/>
  <c r="AO199" i="3" s="1"/>
  <c r="AN24" i="2"/>
  <c r="AN199" i="3" s="1"/>
  <c r="AM24" i="2"/>
  <c r="AM199" i="3" s="1"/>
  <c r="AL24" i="2"/>
  <c r="AL199" i="3" s="1"/>
  <c r="AK24" i="2"/>
  <c r="AK199" i="3" s="1"/>
  <c r="AJ24" i="2"/>
  <c r="AJ199" i="3" s="1"/>
  <c r="AI24" i="2"/>
  <c r="AI199" i="3" s="1"/>
  <c r="AH24" i="2"/>
  <c r="AH199" i="3" s="1"/>
  <c r="AG24" i="2"/>
  <c r="AG199" i="3" s="1"/>
  <c r="AF24" i="2"/>
  <c r="AF199" i="3" s="1"/>
  <c r="AE24" i="2"/>
  <c r="AE199" i="3" s="1"/>
  <c r="AD24" i="2"/>
  <c r="AD199" i="3" s="1"/>
  <c r="AC24" i="2"/>
  <c r="AC199" i="3" s="1"/>
  <c r="AB24" i="2"/>
  <c r="AB199" i="3" s="1"/>
  <c r="AA24" i="2"/>
  <c r="AA199" i="3" s="1"/>
  <c r="Z24" i="2"/>
  <c r="Z199" i="3" s="1"/>
  <c r="Y24" i="2"/>
  <c r="Y199" i="3" s="1"/>
  <c r="X24" i="2"/>
  <c r="X199" i="3" s="1"/>
  <c r="W24" i="2"/>
  <c r="W199" i="3" s="1"/>
  <c r="V24" i="2"/>
  <c r="V199" i="3" s="1"/>
  <c r="U24" i="2"/>
  <c r="U199" i="3" s="1"/>
  <c r="T24" i="2"/>
  <c r="T199" i="3" s="1"/>
  <c r="S24" i="2"/>
  <c r="S199" i="3" s="1"/>
  <c r="R24" i="2"/>
  <c r="R199" i="3" s="1"/>
  <c r="Q24" i="2"/>
  <c r="Q199" i="3" s="1"/>
  <c r="P24" i="2"/>
  <c r="P199" i="3" s="1"/>
  <c r="O24" i="2"/>
  <c r="O199" i="3" s="1"/>
  <c r="N24" i="2"/>
  <c r="N199" i="3" s="1"/>
  <c r="M24" i="2"/>
  <c r="M199" i="3" s="1"/>
  <c r="L24" i="2"/>
  <c r="L199" i="3" s="1"/>
  <c r="AZ22" i="2"/>
  <c r="AZ125" i="3" s="1"/>
  <c r="AY22" i="2"/>
  <c r="AY125" i="3" s="1"/>
  <c r="AX22" i="2"/>
  <c r="AX125" i="3" s="1"/>
  <c r="AW22" i="2"/>
  <c r="AW125" i="3" s="1"/>
  <c r="AV22" i="2"/>
  <c r="AV125" i="3" s="1"/>
  <c r="AU22" i="2"/>
  <c r="AU125" i="3" s="1"/>
  <c r="AT22" i="2"/>
  <c r="AT125" i="3" s="1"/>
  <c r="AS22" i="2"/>
  <c r="AS125" i="3" s="1"/>
  <c r="AR22" i="2"/>
  <c r="AR125" i="3" s="1"/>
  <c r="AQ22" i="2"/>
  <c r="AQ125" i="3" s="1"/>
  <c r="AP22" i="2"/>
  <c r="AP125" i="3" s="1"/>
  <c r="AO22" i="2"/>
  <c r="AO125" i="3" s="1"/>
  <c r="AN22" i="2"/>
  <c r="AN125" i="3" s="1"/>
  <c r="AM22" i="2"/>
  <c r="AM125" i="3" s="1"/>
  <c r="AL22" i="2"/>
  <c r="AL125" i="3" s="1"/>
  <c r="AK22" i="2"/>
  <c r="AK125" i="3" s="1"/>
  <c r="AJ22" i="2"/>
  <c r="AJ125" i="3" s="1"/>
  <c r="AI22" i="2"/>
  <c r="AI125" i="3" s="1"/>
  <c r="AH22" i="2"/>
  <c r="AH125" i="3" s="1"/>
  <c r="AG22" i="2"/>
  <c r="AG125" i="3" s="1"/>
  <c r="AF22" i="2"/>
  <c r="AF125" i="3" s="1"/>
  <c r="AE22" i="2"/>
  <c r="AE125" i="3" s="1"/>
  <c r="AD22" i="2"/>
  <c r="AD125" i="3" s="1"/>
  <c r="AC22" i="2"/>
  <c r="AC125" i="3" s="1"/>
  <c r="AB22" i="2"/>
  <c r="AB125" i="3" s="1"/>
  <c r="AA22" i="2"/>
  <c r="AA125" i="3" s="1"/>
  <c r="Z22" i="2"/>
  <c r="Z125" i="3" s="1"/>
  <c r="Y22" i="2"/>
  <c r="Y125" i="3" s="1"/>
  <c r="X22" i="2"/>
  <c r="X125" i="3" s="1"/>
  <c r="W22" i="2"/>
  <c r="W125" i="3" s="1"/>
  <c r="V22" i="2"/>
  <c r="V125" i="3" s="1"/>
  <c r="U22" i="2"/>
  <c r="U125" i="3" s="1"/>
  <c r="T22" i="2"/>
  <c r="T125" i="3" s="1"/>
  <c r="S22" i="2"/>
  <c r="S125" i="3" s="1"/>
  <c r="R22" i="2"/>
  <c r="R125" i="3" s="1"/>
  <c r="Q22" i="2"/>
  <c r="Q125" i="3" s="1"/>
  <c r="P22" i="2"/>
  <c r="P125" i="3" s="1"/>
  <c r="O22" i="2"/>
  <c r="O125" i="3" s="1"/>
  <c r="N22" i="2"/>
  <c r="N125" i="3" s="1"/>
  <c r="M22" i="2"/>
  <c r="M125" i="3" s="1"/>
  <c r="L22" i="2"/>
  <c r="L125" i="3" s="1"/>
  <c r="AE21" i="2"/>
  <c r="AE88" i="3" s="1"/>
  <c r="G15" i="2"/>
  <c r="G235" i="3" s="1"/>
  <c r="J14" i="2"/>
  <c r="J198" i="3" s="1"/>
  <c r="G14" i="2"/>
  <c r="G198" i="3" s="1"/>
  <c r="F14" i="2"/>
  <c r="F198" i="3" s="1"/>
  <c r="I13" i="2"/>
  <c r="I161" i="3" s="1"/>
  <c r="G13" i="2"/>
  <c r="G161" i="3" s="1"/>
  <c r="F13" i="2"/>
  <c r="F161" i="3" s="1"/>
  <c r="E13" i="2"/>
  <c r="E161" i="3" s="1"/>
  <c r="G12" i="2"/>
  <c r="G124" i="3" s="1"/>
  <c r="F12" i="2"/>
  <c r="F124" i="3" s="1"/>
  <c r="E12" i="2"/>
  <c r="E124" i="3" s="1"/>
  <c r="D12" i="2"/>
  <c r="F11" i="2"/>
  <c r="F87" i="3" s="1"/>
  <c r="E11" i="2"/>
  <c r="E87" i="3" s="1"/>
  <c r="D11" i="2"/>
  <c r="K10" i="2"/>
  <c r="K50" i="3" s="1"/>
  <c r="D10" i="2"/>
  <c r="K9" i="2"/>
  <c r="K11" i="3" s="1"/>
  <c r="F9" i="2"/>
  <c r="F11" i="3" s="1"/>
  <c r="D9" i="2"/>
  <c r="C14" i="1"/>
  <c r="C13" i="1"/>
  <c r="H14" i="2" s="1"/>
  <c r="H198" i="3" s="1"/>
  <c r="C12" i="1"/>
  <c r="H13" i="2" s="1"/>
  <c r="H161" i="3" s="1"/>
  <c r="C11" i="1"/>
  <c r="H12" i="2" s="1"/>
  <c r="H124" i="3" s="1"/>
  <c r="C10" i="1"/>
  <c r="H11" i="2" s="1"/>
  <c r="H87" i="3" s="1"/>
  <c r="C9" i="1"/>
  <c r="J10" i="2" s="1"/>
  <c r="J50" i="3" s="1"/>
  <c r="C8" i="1"/>
  <c r="J9" i="2" s="1"/>
  <c r="J11" i="3" s="1"/>
  <c r="D243" i="3"/>
  <c r="C243" i="3"/>
  <c r="C239" i="3"/>
  <c r="C240" i="3" s="1"/>
  <c r="D206" i="3"/>
  <c r="C206" i="3"/>
  <c r="C202" i="3"/>
  <c r="C203" i="3" s="1"/>
  <c r="D169" i="3"/>
  <c r="C169" i="3"/>
  <c r="C165" i="3"/>
  <c r="C166" i="3" s="1"/>
  <c r="D132" i="3"/>
  <c r="C132" i="3"/>
  <c r="C129" i="3"/>
  <c r="C128" i="3"/>
  <c r="D95" i="3"/>
  <c r="C95" i="3"/>
  <c r="C91" i="3"/>
  <c r="C92" i="3" s="1"/>
  <c r="D58" i="3"/>
  <c r="C58" i="3"/>
  <c r="C54" i="3"/>
  <c r="C55" i="3" s="1"/>
  <c r="D19" i="3"/>
  <c r="C19" i="3"/>
  <c r="C15" i="3"/>
  <c r="C16" i="3" s="1"/>
  <c r="AE42" i="2"/>
  <c r="AE127" i="3" s="1"/>
  <c r="AC42" i="2"/>
  <c r="AC127" i="3" s="1"/>
  <c r="AA42" i="2"/>
  <c r="AA127" i="3" s="1"/>
  <c r="Y42" i="2"/>
  <c r="Y127" i="3" s="1"/>
  <c r="W42" i="2"/>
  <c r="W127" i="3" s="1"/>
  <c r="U42" i="2"/>
  <c r="U127" i="3" s="1"/>
  <c r="S42" i="2"/>
  <c r="S127" i="3" s="1"/>
  <c r="Q42" i="2"/>
  <c r="Q127" i="3" s="1"/>
  <c r="O42" i="2"/>
  <c r="O127" i="3" s="1"/>
  <c r="M42" i="2"/>
  <c r="M127" i="3" s="1"/>
  <c r="K42" i="2"/>
  <c r="K127" i="3" s="1"/>
  <c r="I42" i="2"/>
  <c r="I127" i="3" s="1"/>
  <c r="G42" i="2"/>
  <c r="G127" i="3" s="1"/>
  <c r="E42" i="2"/>
  <c r="E127" i="3" s="1"/>
  <c r="AE40" i="2"/>
  <c r="AE53" i="3" s="1"/>
  <c r="AC40" i="2"/>
  <c r="AC53" i="3" s="1"/>
  <c r="AA40" i="2"/>
  <c r="AA53" i="3" s="1"/>
  <c r="Y40" i="2"/>
  <c r="Y53" i="3" s="1"/>
  <c r="W40" i="2"/>
  <c r="W53" i="3" s="1"/>
  <c r="U40" i="2"/>
  <c r="U53" i="3" s="1"/>
  <c r="S40" i="2"/>
  <c r="S53" i="3" s="1"/>
  <c r="Q40" i="2"/>
  <c r="Q53" i="3" s="1"/>
  <c r="O40" i="2"/>
  <c r="O53" i="3" s="1"/>
  <c r="M40" i="2"/>
  <c r="M53" i="3" s="1"/>
  <c r="K40" i="2"/>
  <c r="K53" i="3" s="1"/>
  <c r="I40" i="2"/>
  <c r="I53" i="3" s="1"/>
  <c r="G40" i="2"/>
  <c r="G53" i="3" s="1"/>
  <c r="E40" i="2"/>
  <c r="E53" i="3" s="1"/>
  <c r="K39" i="2"/>
  <c r="K14" i="3" s="1"/>
  <c r="J39" i="2"/>
  <c r="J14" i="3" s="1"/>
  <c r="I39" i="2"/>
  <c r="I14" i="3" s="1"/>
  <c r="H39" i="2"/>
  <c r="H14" i="3" s="1"/>
  <c r="G39" i="2"/>
  <c r="G14" i="3" s="1"/>
  <c r="F39" i="2"/>
  <c r="F14" i="3" s="1"/>
  <c r="E39" i="2"/>
  <c r="E14" i="3" s="1"/>
  <c r="K24" i="2"/>
  <c r="K199" i="3" s="1"/>
  <c r="J24" i="2"/>
  <c r="J199" i="3" s="1"/>
  <c r="I24" i="2"/>
  <c r="I199" i="3" s="1"/>
  <c r="H24" i="2"/>
  <c r="H199" i="3" s="1"/>
  <c r="G24" i="2"/>
  <c r="G199" i="3" s="1"/>
  <c r="F24" i="2"/>
  <c r="F199" i="3" s="1"/>
  <c r="E24" i="2"/>
  <c r="E199" i="3" s="1"/>
  <c r="K22" i="2"/>
  <c r="K125" i="3" s="1"/>
  <c r="J22" i="2"/>
  <c r="J125" i="3" s="1"/>
  <c r="I22" i="2"/>
  <c r="I125" i="3" s="1"/>
  <c r="H22" i="2"/>
  <c r="H125" i="3" s="1"/>
  <c r="G22" i="2"/>
  <c r="G125" i="3" s="1"/>
  <c r="F22" i="2"/>
  <c r="F125" i="3" s="1"/>
  <c r="E22" i="2"/>
  <c r="E125" i="3" s="1"/>
  <c r="E25" i="1"/>
  <c r="D25" i="1"/>
  <c r="F25" i="1" s="1"/>
  <c r="F24" i="1"/>
  <c r="F23" i="1"/>
  <c r="E23" i="1"/>
  <c r="D23" i="1"/>
  <c r="E22" i="1"/>
  <c r="D22" i="1"/>
  <c r="F22" i="1" s="1"/>
  <c r="E21" i="1"/>
  <c r="D21" i="1"/>
  <c r="F21" i="1" s="1"/>
  <c r="E20" i="1"/>
  <c r="F20" i="1" s="1"/>
  <c r="D20" i="1"/>
  <c r="E19" i="1"/>
  <c r="D19" i="1"/>
  <c r="F19" i="1" s="1"/>
  <c r="F14" i="1"/>
  <c r="E14" i="1"/>
  <c r="D14" i="1"/>
  <c r="F13" i="1"/>
  <c r="AG44" i="2" s="1"/>
  <c r="AG201" i="3" s="1"/>
  <c r="E13" i="1"/>
  <c r="F12" i="1"/>
  <c r="AG43" i="2" s="1"/>
  <c r="AG164" i="3" s="1"/>
  <c r="E12" i="1"/>
  <c r="D12" i="1"/>
  <c r="E11" i="1"/>
  <c r="F10" i="1"/>
  <c r="AG41" i="2" s="1"/>
  <c r="AG90" i="3" s="1"/>
  <c r="E10" i="1"/>
  <c r="D10" i="1"/>
  <c r="E9" i="1"/>
  <c r="D9" i="1"/>
  <c r="E8" i="1"/>
  <c r="D8" i="1"/>
  <c r="Z19" i="2" s="1"/>
  <c r="Z12" i="3" s="1"/>
  <c r="AX54" i="2" l="1"/>
  <c r="AX85" i="3" s="1"/>
  <c r="AP54" i="2"/>
  <c r="AP85" i="3" s="1"/>
  <c r="AH54" i="2"/>
  <c r="AH85" i="3" s="1"/>
  <c r="Z54" i="2"/>
  <c r="Z85" i="3" s="1"/>
  <c r="R54" i="2"/>
  <c r="R85" i="3" s="1"/>
  <c r="AW54" i="2"/>
  <c r="AW85" i="3" s="1"/>
  <c r="AO54" i="2"/>
  <c r="AO85" i="3" s="1"/>
  <c r="AG54" i="2"/>
  <c r="AG85" i="3" s="1"/>
  <c r="Y54" i="2"/>
  <c r="Y85" i="3" s="1"/>
  <c r="Q54" i="2"/>
  <c r="Q85" i="3" s="1"/>
  <c r="AV54" i="2"/>
  <c r="AV85" i="3" s="1"/>
  <c r="AN54" i="2"/>
  <c r="AN85" i="3" s="1"/>
  <c r="AF54" i="2"/>
  <c r="AF85" i="3" s="1"/>
  <c r="X54" i="2"/>
  <c r="X85" i="3" s="1"/>
  <c r="P54" i="2"/>
  <c r="P85" i="3" s="1"/>
  <c r="AU54" i="2"/>
  <c r="AU85" i="3" s="1"/>
  <c r="AM54" i="2"/>
  <c r="AM85" i="3" s="1"/>
  <c r="AE54" i="2"/>
  <c r="AE85" i="3" s="1"/>
  <c r="W54" i="2"/>
  <c r="W85" i="3" s="1"/>
  <c r="O54" i="2"/>
  <c r="O85" i="3" s="1"/>
  <c r="AT54" i="2"/>
  <c r="AT85" i="3" s="1"/>
  <c r="AL54" i="2"/>
  <c r="AL85" i="3" s="1"/>
  <c r="AD54" i="2"/>
  <c r="AD85" i="3" s="1"/>
  <c r="V54" i="2"/>
  <c r="V85" i="3" s="1"/>
  <c r="N54" i="2"/>
  <c r="N85" i="3" s="1"/>
  <c r="AS54" i="2"/>
  <c r="AS85" i="3" s="1"/>
  <c r="AK54" i="2"/>
  <c r="AK85" i="3" s="1"/>
  <c r="AC54" i="2"/>
  <c r="AC85" i="3" s="1"/>
  <c r="U54" i="2"/>
  <c r="U85" i="3" s="1"/>
  <c r="M54" i="2"/>
  <c r="M85" i="3" s="1"/>
  <c r="AB54" i="2"/>
  <c r="AB85" i="3" s="1"/>
  <c r="AA54" i="2"/>
  <c r="AA85" i="3" s="1"/>
  <c r="AZ54" i="2"/>
  <c r="AZ85" i="3" s="1"/>
  <c r="T54" i="2"/>
  <c r="T85" i="3" s="1"/>
  <c r="AY54" i="2"/>
  <c r="AY85" i="3" s="1"/>
  <c r="S54" i="2"/>
  <c r="S85" i="3" s="1"/>
  <c r="AR54" i="2"/>
  <c r="AR85" i="3" s="1"/>
  <c r="L54" i="2"/>
  <c r="AJ54" i="2"/>
  <c r="AJ85" i="3" s="1"/>
  <c r="AQ54" i="2"/>
  <c r="AQ85" i="3" s="1"/>
  <c r="AI54" i="2"/>
  <c r="AI85" i="3" s="1"/>
  <c r="C17" i="3"/>
  <c r="AW55" i="2"/>
  <c r="AW122" i="3" s="1"/>
  <c r="AO55" i="2"/>
  <c r="AO122" i="3" s="1"/>
  <c r="AG55" i="2"/>
  <c r="AG122" i="3" s="1"/>
  <c r="Y55" i="2"/>
  <c r="Y122" i="3" s="1"/>
  <c r="Q55" i="2"/>
  <c r="Q122" i="3" s="1"/>
  <c r="AV55" i="2"/>
  <c r="AV122" i="3" s="1"/>
  <c r="AN55" i="2"/>
  <c r="AN122" i="3" s="1"/>
  <c r="AF55" i="2"/>
  <c r="AF122" i="3" s="1"/>
  <c r="X55" i="2"/>
  <c r="X122" i="3" s="1"/>
  <c r="P55" i="2"/>
  <c r="P122" i="3" s="1"/>
  <c r="AU55" i="2"/>
  <c r="AU122" i="3" s="1"/>
  <c r="AM55" i="2"/>
  <c r="AM122" i="3" s="1"/>
  <c r="AE55" i="2"/>
  <c r="AE122" i="3" s="1"/>
  <c r="W55" i="2"/>
  <c r="W122" i="3" s="1"/>
  <c r="O55" i="2"/>
  <c r="O122" i="3" s="1"/>
  <c r="AT55" i="2"/>
  <c r="AT122" i="3" s="1"/>
  <c r="AL55" i="2"/>
  <c r="AL122" i="3" s="1"/>
  <c r="AD55" i="2"/>
  <c r="AD122" i="3" s="1"/>
  <c r="V55" i="2"/>
  <c r="V122" i="3" s="1"/>
  <c r="N55" i="2"/>
  <c r="N122" i="3" s="1"/>
  <c r="AS55" i="2"/>
  <c r="AS122" i="3" s="1"/>
  <c r="AK55" i="2"/>
  <c r="AK122" i="3" s="1"/>
  <c r="AC55" i="2"/>
  <c r="AC122" i="3" s="1"/>
  <c r="U55" i="2"/>
  <c r="U122" i="3" s="1"/>
  <c r="M55" i="2"/>
  <c r="M122" i="3" s="1"/>
  <c r="AZ55" i="2"/>
  <c r="AZ122" i="3" s="1"/>
  <c r="AR55" i="2"/>
  <c r="AR122" i="3" s="1"/>
  <c r="AJ55" i="2"/>
  <c r="AJ122" i="3" s="1"/>
  <c r="AB55" i="2"/>
  <c r="AB122" i="3" s="1"/>
  <c r="T55" i="2"/>
  <c r="T122" i="3" s="1"/>
  <c r="L55" i="2"/>
  <c r="AY55" i="2"/>
  <c r="AY122" i="3" s="1"/>
  <c r="S55" i="2"/>
  <c r="S122" i="3" s="1"/>
  <c r="AX55" i="2"/>
  <c r="AX122" i="3" s="1"/>
  <c r="R55" i="2"/>
  <c r="R122" i="3" s="1"/>
  <c r="AQ55" i="2"/>
  <c r="AQ122" i="3" s="1"/>
  <c r="AP55" i="2"/>
  <c r="AP122" i="3" s="1"/>
  <c r="AI55" i="2"/>
  <c r="AI122" i="3" s="1"/>
  <c r="AA55" i="2"/>
  <c r="AA122" i="3" s="1"/>
  <c r="AH55" i="2"/>
  <c r="AH122" i="3" s="1"/>
  <c r="Z55" i="2"/>
  <c r="Z122" i="3" s="1"/>
  <c r="AZ52" i="2"/>
  <c r="AZ9" i="3" s="1"/>
  <c r="AR52" i="2"/>
  <c r="AR9" i="3" s="1"/>
  <c r="AJ52" i="2"/>
  <c r="AJ9" i="3" s="1"/>
  <c r="AB52" i="2"/>
  <c r="AB9" i="3" s="1"/>
  <c r="T52" i="2"/>
  <c r="T9" i="3" s="1"/>
  <c r="L52" i="2"/>
  <c r="AY52" i="2"/>
  <c r="AY9" i="3" s="1"/>
  <c r="AQ52" i="2"/>
  <c r="AQ9" i="3" s="1"/>
  <c r="AI52" i="2"/>
  <c r="AI9" i="3" s="1"/>
  <c r="AA52" i="2"/>
  <c r="AA9" i="3" s="1"/>
  <c r="S52" i="2"/>
  <c r="S9" i="3" s="1"/>
  <c r="AX52" i="2"/>
  <c r="AX9" i="3" s="1"/>
  <c r="AP52" i="2"/>
  <c r="AP9" i="3" s="1"/>
  <c r="AH52" i="2"/>
  <c r="AH9" i="3" s="1"/>
  <c r="Z52" i="2"/>
  <c r="Z9" i="3" s="1"/>
  <c r="R52" i="2"/>
  <c r="R9" i="3" s="1"/>
  <c r="AW52" i="2"/>
  <c r="AW9" i="3" s="1"/>
  <c r="AO52" i="2"/>
  <c r="AO9" i="3" s="1"/>
  <c r="AG52" i="2"/>
  <c r="AG9" i="3" s="1"/>
  <c r="Y52" i="2"/>
  <c r="Y9" i="3" s="1"/>
  <c r="Q52" i="2"/>
  <c r="Q9" i="3" s="1"/>
  <c r="AV52" i="2"/>
  <c r="AV9" i="3" s="1"/>
  <c r="AN52" i="2"/>
  <c r="AN9" i="3" s="1"/>
  <c r="AF52" i="2"/>
  <c r="AF9" i="3" s="1"/>
  <c r="X52" i="2"/>
  <c r="X9" i="3" s="1"/>
  <c r="P52" i="2"/>
  <c r="P9" i="3" s="1"/>
  <c r="AU52" i="2"/>
  <c r="AU9" i="3" s="1"/>
  <c r="AM52" i="2"/>
  <c r="AM9" i="3" s="1"/>
  <c r="AE52" i="2"/>
  <c r="AE9" i="3" s="1"/>
  <c r="W52" i="2"/>
  <c r="W9" i="3" s="1"/>
  <c r="O52" i="2"/>
  <c r="O9" i="3" s="1"/>
  <c r="AT52" i="2"/>
  <c r="AT9" i="3" s="1"/>
  <c r="N52" i="2"/>
  <c r="N9" i="3" s="1"/>
  <c r="AS52" i="2"/>
  <c r="AS9" i="3" s="1"/>
  <c r="M52" i="2"/>
  <c r="M9" i="3" s="1"/>
  <c r="AL52" i="2"/>
  <c r="AL9" i="3" s="1"/>
  <c r="AK52" i="2"/>
  <c r="AK9" i="3" s="1"/>
  <c r="AD52" i="2"/>
  <c r="AD9" i="3" s="1"/>
  <c r="V52" i="2"/>
  <c r="V9" i="3" s="1"/>
  <c r="AC52" i="2"/>
  <c r="AC9" i="3" s="1"/>
  <c r="U52" i="2"/>
  <c r="U9" i="3" s="1"/>
  <c r="AZ58" i="2"/>
  <c r="AZ233" i="3" s="1"/>
  <c r="AR58" i="2"/>
  <c r="AR233" i="3" s="1"/>
  <c r="AJ58" i="2"/>
  <c r="AJ233" i="3" s="1"/>
  <c r="AB58" i="2"/>
  <c r="AB233" i="3" s="1"/>
  <c r="T58" i="2"/>
  <c r="T233" i="3" s="1"/>
  <c r="L58" i="2"/>
  <c r="AY58" i="2"/>
  <c r="AY233" i="3" s="1"/>
  <c r="AQ58" i="2"/>
  <c r="AQ233" i="3" s="1"/>
  <c r="AI58" i="2"/>
  <c r="AI233" i="3" s="1"/>
  <c r="AA58" i="2"/>
  <c r="AA233" i="3" s="1"/>
  <c r="S58" i="2"/>
  <c r="S233" i="3" s="1"/>
  <c r="AX58" i="2"/>
  <c r="AX233" i="3" s="1"/>
  <c r="AP58" i="2"/>
  <c r="AP233" i="3" s="1"/>
  <c r="AH58" i="2"/>
  <c r="AH233" i="3" s="1"/>
  <c r="Z58" i="2"/>
  <c r="Z233" i="3" s="1"/>
  <c r="R58" i="2"/>
  <c r="R233" i="3" s="1"/>
  <c r="AN58" i="2"/>
  <c r="AN233" i="3" s="1"/>
  <c r="AC58" i="2"/>
  <c r="AC233" i="3" s="1"/>
  <c r="O58" i="2"/>
  <c r="O233" i="3" s="1"/>
  <c r="AM58" i="2"/>
  <c r="AM233" i="3" s="1"/>
  <c r="Y58" i="2"/>
  <c r="Y233" i="3" s="1"/>
  <c r="N58" i="2"/>
  <c r="N233" i="3" s="1"/>
  <c r="AW58" i="2"/>
  <c r="AW233" i="3" s="1"/>
  <c r="AL58" i="2"/>
  <c r="AL233" i="3" s="1"/>
  <c r="X58" i="2"/>
  <c r="X233" i="3" s="1"/>
  <c r="M58" i="2"/>
  <c r="M233" i="3" s="1"/>
  <c r="AV58" i="2"/>
  <c r="AV233" i="3" s="1"/>
  <c r="AK58" i="2"/>
  <c r="AK233" i="3" s="1"/>
  <c r="W58" i="2"/>
  <c r="W233" i="3" s="1"/>
  <c r="AU58" i="2"/>
  <c r="AU233" i="3" s="1"/>
  <c r="AG58" i="2"/>
  <c r="AG233" i="3" s="1"/>
  <c r="V58" i="2"/>
  <c r="V233" i="3" s="1"/>
  <c r="AT58" i="2"/>
  <c r="AT233" i="3" s="1"/>
  <c r="AF58" i="2"/>
  <c r="AF233" i="3" s="1"/>
  <c r="U58" i="2"/>
  <c r="U233" i="3" s="1"/>
  <c r="AE58" i="2"/>
  <c r="AE233" i="3" s="1"/>
  <c r="AD58" i="2"/>
  <c r="AD233" i="3" s="1"/>
  <c r="Q58" i="2"/>
  <c r="Q233" i="3" s="1"/>
  <c r="P58" i="2"/>
  <c r="P233" i="3" s="1"/>
  <c r="AS58" i="2"/>
  <c r="AS233" i="3" s="1"/>
  <c r="AO58" i="2"/>
  <c r="AO233" i="3" s="1"/>
  <c r="AY53" i="2"/>
  <c r="AY48" i="3" s="1"/>
  <c r="AQ53" i="2"/>
  <c r="AQ48" i="3" s="1"/>
  <c r="AI53" i="2"/>
  <c r="AI48" i="3" s="1"/>
  <c r="AA53" i="2"/>
  <c r="AA48" i="3" s="1"/>
  <c r="S53" i="2"/>
  <c r="S48" i="3" s="1"/>
  <c r="AX53" i="2"/>
  <c r="AX48" i="3" s="1"/>
  <c r="AP53" i="2"/>
  <c r="AP48" i="3" s="1"/>
  <c r="AH53" i="2"/>
  <c r="AH48" i="3" s="1"/>
  <c r="Z53" i="2"/>
  <c r="Z48" i="3" s="1"/>
  <c r="R53" i="2"/>
  <c r="R48" i="3" s="1"/>
  <c r="AW53" i="2"/>
  <c r="AW48" i="3" s="1"/>
  <c r="AO53" i="2"/>
  <c r="AO48" i="3" s="1"/>
  <c r="AG53" i="2"/>
  <c r="AG48" i="3" s="1"/>
  <c r="Y53" i="2"/>
  <c r="Y48" i="3" s="1"/>
  <c r="Q53" i="2"/>
  <c r="Q48" i="3" s="1"/>
  <c r="AV53" i="2"/>
  <c r="AV48" i="3" s="1"/>
  <c r="AN53" i="2"/>
  <c r="AN48" i="3" s="1"/>
  <c r="AF53" i="2"/>
  <c r="AF48" i="3" s="1"/>
  <c r="X53" i="2"/>
  <c r="X48" i="3" s="1"/>
  <c r="P53" i="2"/>
  <c r="P48" i="3" s="1"/>
  <c r="AU53" i="2"/>
  <c r="AU48" i="3" s="1"/>
  <c r="AM53" i="2"/>
  <c r="AM48" i="3" s="1"/>
  <c r="AE53" i="2"/>
  <c r="AE48" i="3" s="1"/>
  <c r="W53" i="2"/>
  <c r="W48" i="3" s="1"/>
  <c r="O53" i="2"/>
  <c r="O48" i="3" s="1"/>
  <c r="AT53" i="2"/>
  <c r="AT48" i="3" s="1"/>
  <c r="AL53" i="2"/>
  <c r="AL48" i="3" s="1"/>
  <c r="AD53" i="2"/>
  <c r="AD48" i="3" s="1"/>
  <c r="V53" i="2"/>
  <c r="V48" i="3" s="1"/>
  <c r="N53" i="2"/>
  <c r="N48" i="3" s="1"/>
  <c r="AK53" i="2"/>
  <c r="AK48" i="3" s="1"/>
  <c r="AJ53" i="2"/>
  <c r="AJ48" i="3" s="1"/>
  <c r="AC53" i="2"/>
  <c r="AC48" i="3" s="1"/>
  <c r="AB53" i="2"/>
  <c r="AB48" i="3" s="1"/>
  <c r="U53" i="2"/>
  <c r="U48" i="3" s="1"/>
  <c r="AS53" i="2"/>
  <c r="AS48" i="3" s="1"/>
  <c r="M53" i="2"/>
  <c r="M48" i="3" s="1"/>
  <c r="T53" i="2"/>
  <c r="T48" i="3" s="1"/>
  <c r="L53" i="2"/>
  <c r="AZ53" i="2"/>
  <c r="AZ48" i="3" s="1"/>
  <c r="AR53" i="2"/>
  <c r="AR48" i="3" s="1"/>
  <c r="C204" i="3"/>
  <c r="AZ32" i="2"/>
  <c r="AZ126" i="3" s="1"/>
  <c r="AZ128" i="3" s="1"/>
  <c r="AR32" i="2"/>
  <c r="AR126" i="3" s="1"/>
  <c r="AR128" i="3" s="1"/>
  <c r="AJ32" i="2"/>
  <c r="AJ126" i="3" s="1"/>
  <c r="AJ128" i="3" s="1"/>
  <c r="AB32" i="2"/>
  <c r="AB126" i="3" s="1"/>
  <c r="AB128" i="3" s="1"/>
  <c r="T32" i="2"/>
  <c r="T126" i="3" s="1"/>
  <c r="T128" i="3" s="1"/>
  <c r="L32" i="2"/>
  <c r="AY32" i="2"/>
  <c r="AY126" i="3" s="1"/>
  <c r="AY128" i="3" s="1"/>
  <c r="AQ32" i="2"/>
  <c r="AQ126" i="3" s="1"/>
  <c r="AQ128" i="3" s="1"/>
  <c r="AI32" i="2"/>
  <c r="AI126" i="3" s="1"/>
  <c r="AI128" i="3" s="1"/>
  <c r="AA32" i="2"/>
  <c r="AA126" i="3" s="1"/>
  <c r="AA128" i="3" s="1"/>
  <c r="S32" i="2"/>
  <c r="S126" i="3" s="1"/>
  <c r="S128" i="3" s="1"/>
  <c r="AX32" i="2"/>
  <c r="AX126" i="3" s="1"/>
  <c r="AX128" i="3" s="1"/>
  <c r="AP32" i="2"/>
  <c r="AP126" i="3" s="1"/>
  <c r="AP128" i="3" s="1"/>
  <c r="AH32" i="2"/>
  <c r="AH126" i="3" s="1"/>
  <c r="AH128" i="3" s="1"/>
  <c r="Z32" i="2"/>
  <c r="Z126" i="3" s="1"/>
  <c r="Z128" i="3" s="1"/>
  <c r="R32" i="2"/>
  <c r="R126" i="3" s="1"/>
  <c r="R128" i="3" s="1"/>
  <c r="AW32" i="2"/>
  <c r="AW126" i="3" s="1"/>
  <c r="AW128" i="3" s="1"/>
  <c r="AO32" i="2"/>
  <c r="AO126" i="3" s="1"/>
  <c r="AO128" i="3" s="1"/>
  <c r="AG32" i="2"/>
  <c r="AG126" i="3" s="1"/>
  <c r="AG128" i="3" s="1"/>
  <c r="Y32" i="2"/>
  <c r="Y126" i="3" s="1"/>
  <c r="Y128" i="3" s="1"/>
  <c r="Q32" i="2"/>
  <c r="Q126" i="3" s="1"/>
  <c r="Q128" i="3" s="1"/>
  <c r="AV32" i="2"/>
  <c r="AV126" i="3" s="1"/>
  <c r="AV128" i="3" s="1"/>
  <c r="AN32" i="2"/>
  <c r="AN126" i="3" s="1"/>
  <c r="AN128" i="3" s="1"/>
  <c r="AF32" i="2"/>
  <c r="AF126" i="3" s="1"/>
  <c r="AF128" i="3" s="1"/>
  <c r="X32" i="2"/>
  <c r="X126" i="3" s="1"/>
  <c r="X128" i="3" s="1"/>
  <c r="P32" i="2"/>
  <c r="P126" i="3" s="1"/>
  <c r="P128" i="3" s="1"/>
  <c r="AT32" i="2"/>
  <c r="AT126" i="3" s="1"/>
  <c r="AT128" i="3" s="1"/>
  <c r="AL32" i="2"/>
  <c r="AL126" i="3" s="1"/>
  <c r="AL128" i="3" s="1"/>
  <c r="AD32" i="2"/>
  <c r="AD126" i="3" s="1"/>
  <c r="AD128" i="3" s="1"/>
  <c r="V32" i="2"/>
  <c r="V126" i="3" s="1"/>
  <c r="V128" i="3" s="1"/>
  <c r="N32" i="2"/>
  <c r="N126" i="3" s="1"/>
  <c r="N128" i="3" s="1"/>
  <c r="AS32" i="2"/>
  <c r="AS126" i="3" s="1"/>
  <c r="AS128" i="3" s="1"/>
  <c r="M32" i="2"/>
  <c r="M126" i="3" s="1"/>
  <c r="M128" i="3" s="1"/>
  <c r="AM32" i="2"/>
  <c r="AM126" i="3" s="1"/>
  <c r="AM128" i="3" s="1"/>
  <c r="AK32" i="2"/>
  <c r="AK126" i="3" s="1"/>
  <c r="AK128" i="3" s="1"/>
  <c r="AE32" i="2"/>
  <c r="AE126" i="3" s="1"/>
  <c r="AE128" i="3" s="1"/>
  <c r="AC32" i="2"/>
  <c r="AC126" i="3" s="1"/>
  <c r="AC128" i="3" s="1"/>
  <c r="W32" i="2"/>
  <c r="W126" i="3" s="1"/>
  <c r="W128" i="3" s="1"/>
  <c r="U32" i="2"/>
  <c r="U126" i="3" s="1"/>
  <c r="U128" i="3" s="1"/>
  <c r="AU32" i="2"/>
  <c r="AU126" i="3" s="1"/>
  <c r="AU128" i="3" s="1"/>
  <c r="O32" i="2"/>
  <c r="O126" i="3" s="1"/>
  <c r="O128" i="3" s="1"/>
  <c r="AQ45" i="2"/>
  <c r="AQ238" i="3" s="1"/>
  <c r="AG45" i="2"/>
  <c r="AG238" i="3" s="1"/>
  <c r="W45" i="2"/>
  <c r="W238" i="3" s="1"/>
  <c r="M45" i="2"/>
  <c r="M238" i="3" s="1"/>
  <c r="AS57" i="2"/>
  <c r="AS196" i="3" s="1"/>
  <c r="AK57" i="2"/>
  <c r="AK196" i="3" s="1"/>
  <c r="AC57" i="2"/>
  <c r="AC196" i="3" s="1"/>
  <c r="U57" i="2"/>
  <c r="U196" i="3" s="1"/>
  <c r="M57" i="2"/>
  <c r="M196" i="3" s="1"/>
  <c r="AZ57" i="2"/>
  <c r="AZ196" i="3" s="1"/>
  <c r="AR57" i="2"/>
  <c r="AR196" i="3" s="1"/>
  <c r="AJ57" i="2"/>
  <c r="AJ196" i="3" s="1"/>
  <c r="AB57" i="2"/>
  <c r="AB196" i="3" s="1"/>
  <c r="T57" i="2"/>
  <c r="T196" i="3" s="1"/>
  <c r="L57" i="2"/>
  <c r="AY57" i="2"/>
  <c r="AY196" i="3" s="1"/>
  <c r="AQ57" i="2"/>
  <c r="AQ196" i="3" s="1"/>
  <c r="AI57" i="2"/>
  <c r="AI196" i="3" s="1"/>
  <c r="AA57" i="2"/>
  <c r="AA196" i="3" s="1"/>
  <c r="S57" i="2"/>
  <c r="S196" i="3" s="1"/>
  <c r="AP57" i="2"/>
  <c r="AP196" i="3" s="1"/>
  <c r="AE57" i="2"/>
  <c r="AE196" i="3" s="1"/>
  <c r="Q57" i="2"/>
  <c r="Q196" i="3" s="1"/>
  <c r="AO57" i="2"/>
  <c r="AO196" i="3" s="1"/>
  <c r="AD57" i="2"/>
  <c r="AD196" i="3" s="1"/>
  <c r="P57" i="2"/>
  <c r="P196" i="3" s="1"/>
  <c r="AN57" i="2"/>
  <c r="AN196" i="3" s="1"/>
  <c r="Z57" i="2"/>
  <c r="Z196" i="3" s="1"/>
  <c r="O57" i="2"/>
  <c r="O196" i="3" s="1"/>
  <c r="AX57" i="2"/>
  <c r="AX196" i="3" s="1"/>
  <c r="AM57" i="2"/>
  <c r="AM196" i="3" s="1"/>
  <c r="Y57" i="2"/>
  <c r="Y196" i="3" s="1"/>
  <c r="N57" i="2"/>
  <c r="N196" i="3" s="1"/>
  <c r="AW57" i="2"/>
  <c r="AW196" i="3" s="1"/>
  <c r="AL57" i="2"/>
  <c r="AL196" i="3" s="1"/>
  <c r="X57" i="2"/>
  <c r="X196" i="3" s="1"/>
  <c r="AV57" i="2"/>
  <c r="AV196" i="3" s="1"/>
  <c r="AH57" i="2"/>
  <c r="AH196" i="3" s="1"/>
  <c r="W57" i="2"/>
  <c r="W196" i="3" s="1"/>
  <c r="V57" i="2"/>
  <c r="V196" i="3" s="1"/>
  <c r="R57" i="2"/>
  <c r="R196" i="3" s="1"/>
  <c r="AU57" i="2"/>
  <c r="AU196" i="3" s="1"/>
  <c r="AG57" i="2"/>
  <c r="AG196" i="3" s="1"/>
  <c r="AT57" i="2"/>
  <c r="AT196" i="3" s="1"/>
  <c r="AF57" i="2"/>
  <c r="AF196" i="3" s="1"/>
  <c r="AT56" i="2"/>
  <c r="AT159" i="3" s="1"/>
  <c r="AL56" i="2"/>
  <c r="AL159" i="3" s="1"/>
  <c r="AD56" i="2"/>
  <c r="AD159" i="3" s="1"/>
  <c r="V56" i="2"/>
  <c r="V159" i="3" s="1"/>
  <c r="N56" i="2"/>
  <c r="N159" i="3" s="1"/>
  <c r="AS56" i="2"/>
  <c r="AS159" i="3" s="1"/>
  <c r="AK56" i="2"/>
  <c r="AK159" i="3" s="1"/>
  <c r="AC56" i="2"/>
  <c r="AC159" i="3" s="1"/>
  <c r="U56" i="2"/>
  <c r="U159" i="3" s="1"/>
  <c r="M56" i="2"/>
  <c r="M159" i="3" s="1"/>
  <c r="AZ56" i="2"/>
  <c r="AZ159" i="3" s="1"/>
  <c r="AR56" i="2"/>
  <c r="AR159" i="3" s="1"/>
  <c r="AJ56" i="2"/>
  <c r="AJ159" i="3" s="1"/>
  <c r="AB56" i="2"/>
  <c r="AB159" i="3" s="1"/>
  <c r="T56" i="2"/>
  <c r="T159" i="3" s="1"/>
  <c r="L56" i="2"/>
  <c r="AU56" i="2"/>
  <c r="AU159" i="3" s="1"/>
  <c r="AG56" i="2"/>
  <c r="AG159" i="3" s="1"/>
  <c r="S56" i="2"/>
  <c r="S159" i="3" s="1"/>
  <c r="AQ56" i="2"/>
  <c r="AQ159" i="3" s="1"/>
  <c r="AF56" i="2"/>
  <c r="AF159" i="3" s="1"/>
  <c r="R56" i="2"/>
  <c r="R159" i="3" s="1"/>
  <c r="AP56" i="2"/>
  <c r="AP159" i="3" s="1"/>
  <c r="AE56" i="2"/>
  <c r="AE159" i="3" s="1"/>
  <c r="Q56" i="2"/>
  <c r="Q159" i="3" s="1"/>
  <c r="AO56" i="2"/>
  <c r="AO159" i="3" s="1"/>
  <c r="AA56" i="2"/>
  <c r="AA159" i="3" s="1"/>
  <c r="P56" i="2"/>
  <c r="P159" i="3" s="1"/>
  <c r="AY56" i="2"/>
  <c r="AY159" i="3" s="1"/>
  <c r="AN56" i="2"/>
  <c r="AN159" i="3" s="1"/>
  <c r="Z56" i="2"/>
  <c r="Z159" i="3" s="1"/>
  <c r="O56" i="2"/>
  <c r="O159" i="3" s="1"/>
  <c r="AX56" i="2"/>
  <c r="AX159" i="3" s="1"/>
  <c r="AM56" i="2"/>
  <c r="AM159" i="3" s="1"/>
  <c r="Y56" i="2"/>
  <c r="Y159" i="3" s="1"/>
  <c r="AW56" i="2"/>
  <c r="AW159" i="3" s="1"/>
  <c r="AV56" i="2"/>
  <c r="AV159" i="3" s="1"/>
  <c r="AI56" i="2"/>
  <c r="AI159" i="3" s="1"/>
  <c r="X56" i="2"/>
  <c r="X159" i="3" s="1"/>
  <c r="AH56" i="2"/>
  <c r="AH159" i="3" s="1"/>
  <c r="W56" i="2"/>
  <c r="W159" i="3" s="1"/>
  <c r="AU33" i="2"/>
  <c r="AU163" i="3" s="1"/>
  <c r="AM33" i="2"/>
  <c r="AM163" i="3" s="1"/>
  <c r="AE33" i="2"/>
  <c r="AE163" i="3" s="1"/>
  <c r="W33" i="2"/>
  <c r="W163" i="3" s="1"/>
  <c r="O33" i="2"/>
  <c r="O163" i="3" s="1"/>
  <c r="AV33" i="2"/>
  <c r="AV163" i="3" s="1"/>
  <c r="AL33" i="2"/>
  <c r="AL163" i="3" s="1"/>
  <c r="AC33" i="2"/>
  <c r="AC163" i="3" s="1"/>
  <c r="T33" i="2"/>
  <c r="T163" i="3" s="1"/>
  <c r="AT33" i="2"/>
  <c r="AT163" i="3" s="1"/>
  <c r="AK33" i="2"/>
  <c r="AK163" i="3" s="1"/>
  <c r="AB33" i="2"/>
  <c r="AB163" i="3" s="1"/>
  <c r="S33" i="2"/>
  <c r="S163" i="3" s="1"/>
  <c r="AS33" i="2"/>
  <c r="AS163" i="3" s="1"/>
  <c r="AJ33" i="2"/>
  <c r="AJ163" i="3" s="1"/>
  <c r="AA33" i="2"/>
  <c r="AA163" i="3" s="1"/>
  <c r="R33" i="2"/>
  <c r="R163" i="3" s="1"/>
  <c r="AR33" i="2"/>
  <c r="AR163" i="3" s="1"/>
  <c r="AI33" i="2"/>
  <c r="AI163" i="3" s="1"/>
  <c r="Z33" i="2"/>
  <c r="Z163" i="3" s="1"/>
  <c r="Q33" i="2"/>
  <c r="Q163" i="3" s="1"/>
  <c r="AZ33" i="2"/>
  <c r="AZ163" i="3" s="1"/>
  <c r="AQ33" i="2"/>
  <c r="AQ163" i="3" s="1"/>
  <c r="AH33" i="2"/>
  <c r="AH163" i="3" s="1"/>
  <c r="Y33" i="2"/>
  <c r="Y163" i="3" s="1"/>
  <c r="P33" i="2"/>
  <c r="P163" i="3" s="1"/>
  <c r="AX33" i="2"/>
  <c r="AX163" i="3" s="1"/>
  <c r="AO33" i="2"/>
  <c r="AO163" i="3" s="1"/>
  <c r="AF33" i="2"/>
  <c r="AF163" i="3" s="1"/>
  <c r="V33" i="2"/>
  <c r="V163" i="3" s="1"/>
  <c r="M33" i="2"/>
  <c r="M163" i="3" s="1"/>
  <c r="AN33" i="2"/>
  <c r="AN163" i="3" s="1"/>
  <c r="AG33" i="2"/>
  <c r="AG163" i="3" s="1"/>
  <c r="AD33" i="2"/>
  <c r="AD163" i="3" s="1"/>
  <c r="X33" i="2"/>
  <c r="X163" i="3" s="1"/>
  <c r="U33" i="2"/>
  <c r="U163" i="3" s="1"/>
  <c r="AY33" i="2"/>
  <c r="AY163" i="3" s="1"/>
  <c r="N33" i="2"/>
  <c r="N163" i="3" s="1"/>
  <c r="AW33" i="2"/>
  <c r="AW163" i="3" s="1"/>
  <c r="L33" i="2"/>
  <c r="AP33" i="2"/>
  <c r="AP163" i="3" s="1"/>
  <c r="C56" i="3"/>
  <c r="C93" i="3"/>
  <c r="AU29" i="2"/>
  <c r="AU13" i="3" s="1"/>
  <c r="AM29" i="2"/>
  <c r="AM13" i="3" s="1"/>
  <c r="AE29" i="2"/>
  <c r="AE13" i="3" s="1"/>
  <c r="W29" i="2"/>
  <c r="W13" i="3" s="1"/>
  <c r="O29" i="2"/>
  <c r="O13" i="3" s="1"/>
  <c r="AT29" i="2"/>
  <c r="AT13" i="3" s="1"/>
  <c r="AL29" i="2"/>
  <c r="AL13" i="3" s="1"/>
  <c r="AD29" i="2"/>
  <c r="AD13" i="3" s="1"/>
  <c r="V29" i="2"/>
  <c r="V13" i="3" s="1"/>
  <c r="N29" i="2"/>
  <c r="N13" i="3" s="1"/>
  <c r="AS29" i="2"/>
  <c r="AS13" i="3" s="1"/>
  <c r="AK29" i="2"/>
  <c r="AK13" i="3" s="1"/>
  <c r="AC29" i="2"/>
  <c r="AC13" i="3" s="1"/>
  <c r="U29" i="2"/>
  <c r="U13" i="3" s="1"/>
  <c r="M29" i="2"/>
  <c r="M13" i="3" s="1"/>
  <c r="AZ29" i="2"/>
  <c r="AZ13" i="3" s="1"/>
  <c r="AR29" i="2"/>
  <c r="AR13" i="3" s="1"/>
  <c r="AJ29" i="2"/>
  <c r="AJ13" i="3" s="1"/>
  <c r="AB29" i="2"/>
  <c r="AB13" i="3" s="1"/>
  <c r="T29" i="2"/>
  <c r="T13" i="3" s="1"/>
  <c r="L29" i="2"/>
  <c r="AY29" i="2"/>
  <c r="AY13" i="3" s="1"/>
  <c r="AQ29" i="2"/>
  <c r="AQ13" i="3" s="1"/>
  <c r="AI29" i="2"/>
  <c r="AI13" i="3" s="1"/>
  <c r="AA29" i="2"/>
  <c r="AA13" i="3" s="1"/>
  <c r="S29" i="2"/>
  <c r="S13" i="3" s="1"/>
  <c r="AW29" i="2"/>
  <c r="AW13" i="3" s="1"/>
  <c r="AO29" i="2"/>
  <c r="AO13" i="3" s="1"/>
  <c r="AG29" i="2"/>
  <c r="AG13" i="3" s="1"/>
  <c r="Y29" i="2"/>
  <c r="Y13" i="3" s="1"/>
  <c r="Q29" i="2"/>
  <c r="Q13" i="3" s="1"/>
  <c r="AN29" i="2"/>
  <c r="AN13" i="3" s="1"/>
  <c r="AH29" i="2"/>
  <c r="AH13" i="3" s="1"/>
  <c r="AF29" i="2"/>
  <c r="AF13" i="3" s="1"/>
  <c r="Z29" i="2"/>
  <c r="Z13" i="3" s="1"/>
  <c r="Z15" i="3" s="1"/>
  <c r="X29" i="2"/>
  <c r="X13" i="3" s="1"/>
  <c r="AX29" i="2"/>
  <c r="AX13" i="3" s="1"/>
  <c r="R29" i="2"/>
  <c r="R13" i="3" s="1"/>
  <c r="AV29" i="2"/>
  <c r="AV13" i="3" s="1"/>
  <c r="P29" i="2"/>
  <c r="P13" i="3" s="1"/>
  <c r="AP29" i="2"/>
  <c r="AP13" i="3" s="1"/>
  <c r="AZ20" i="2"/>
  <c r="AZ51" i="3" s="1"/>
  <c r="AR20" i="2"/>
  <c r="AR51" i="3" s="1"/>
  <c r="AW20" i="2"/>
  <c r="AW51" i="3" s="1"/>
  <c r="AW54" i="3" s="1"/>
  <c r="AO20" i="2"/>
  <c r="AO51" i="3" s="1"/>
  <c r="AG20" i="2"/>
  <c r="AG51" i="3" s="1"/>
  <c r="AG54" i="3" s="1"/>
  <c r="AU20" i="2"/>
  <c r="AU51" i="3" s="1"/>
  <c r="AM20" i="2"/>
  <c r="AM51" i="3" s="1"/>
  <c r="AE20" i="2"/>
  <c r="AE51" i="3" s="1"/>
  <c r="W20" i="2"/>
  <c r="W51" i="3" s="1"/>
  <c r="O20" i="2"/>
  <c r="O51" i="3" s="1"/>
  <c r="O54" i="3" s="1"/>
  <c r="AN20" i="2"/>
  <c r="AN51" i="3" s="1"/>
  <c r="AN54" i="3" s="1"/>
  <c r="AC20" i="2"/>
  <c r="AC51" i="3" s="1"/>
  <c r="T20" i="2"/>
  <c r="T51" i="3" s="1"/>
  <c r="T54" i="3" s="1"/>
  <c r="AY20" i="2"/>
  <c r="AY51" i="3" s="1"/>
  <c r="AL20" i="2"/>
  <c r="AL51" i="3" s="1"/>
  <c r="AB20" i="2"/>
  <c r="AB51" i="3" s="1"/>
  <c r="S20" i="2"/>
  <c r="S51" i="3" s="1"/>
  <c r="AX20" i="2"/>
  <c r="AX51" i="3" s="1"/>
  <c r="AX54" i="3" s="1"/>
  <c r="AK20" i="2"/>
  <c r="AK51" i="3" s="1"/>
  <c r="AK54" i="3" s="1"/>
  <c r="AA20" i="2"/>
  <c r="AA51" i="3" s="1"/>
  <c r="R20" i="2"/>
  <c r="R51" i="3" s="1"/>
  <c r="R54" i="3" s="1"/>
  <c r="AV20" i="2"/>
  <c r="AV51" i="3" s="1"/>
  <c r="AJ20" i="2"/>
  <c r="AJ51" i="3" s="1"/>
  <c r="Z20" i="2"/>
  <c r="Z51" i="3" s="1"/>
  <c r="Q20" i="2"/>
  <c r="Q51" i="3" s="1"/>
  <c r="AT20" i="2"/>
  <c r="AT51" i="3" s="1"/>
  <c r="AI20" i="2"/>
  <c r="AI51" i="3" s="1"/>
  <c r="AI54" i="3" s="1"/>
  <c r="Y20" i="2"/>
  <c r="Y51" i="3" s="1"/>
  <c r="P20" i="2"/>
  <c r="P51" i="3" s="1"/>
  <c r="P54" i="3" s="1"/>
  <c r="AS20" i="2"/>
  <c r="AS51" i="3" s="1"/>
  <c r="AS54" i="3" s="1"/>
  <c r="AH20" i="2"/>
  <c r="AH51" i="3" s="1"/>
  <c r="X20" i="2"/>
  <c r="X51" i="3" s="1"/>
  <c r="N20" i="2"/>
  <c r="N51" i="3" s="1"/>
  <c r="AQ20" i="2"/>
  <c r="AQ51" i="3" s="1"/>
  <c r="AF20" i="2"/>
  <c r="AF51" i="3" s="1"/>
  <c r="AF54" i="3" s="1"/>
  <c r="V20" i="2"/>
  <c r="V51" i="3" s="1"/>
  <c r="M20" i="2"/>
  <c r="M51" i="3" s="1"/>
  <c r="M54" i="3" s="1"/>
  <c r="AD20" i="2"/>
  <c r="AD51" i="3" s="1"/>
  <c r="U20" i="2"/>
  <c r="U51" i="3" s="1"/>
  <c r="L20" i="2"/>
  <c r="AP20" i="2"/>
  <c r="AP51" i="3" s="1"/>
  <c r="AT30" i="2"/>
  <c r="AT52" i="3" s="1"/>
  <c r="AL30" i="2"/>
  <c r="AL52" i="3" s="1"/>
  <c r="AD30" i="2"/>
  <c r="AD52" i="3" s="1"/>
  <c r="V30" i="2"/>
  <c r="V52" i="3" s="1"/>
  <c r="N30" i="2"/>
  <c r="N52" i="3" s="1"/>
  <c r="AS30" i="2"/>
  <c r="AS52" i="3" s="1"/>
  <c r="AK30" i="2"/>
  <c r="AK52" i="3" s="1"/>
  <c r="AC30" i="2"/>
  <c r="AC52" i="3" s="1"/>
  <c r="U30" i="2"/>
  <c r="U52" i="3" s="1"/>
  <c r="M30" i="2"/>
  <c r="M52" i="3" s="1"/>
  <c r="AZ30" i="2"/>
  <c r="AZ52" i="3" s="1"/>
  <c r="AR30" i="2"/>
  <c r="AR52" i="3" s="1"/>
  <c r="AJ30" i="2"/>
  <c r="AJ52" i="3" s="1"/>
  <c r="AB30" i="2"/>
  <c r="AB52" i="3" s="1"/>
  <c r="T30" i="2"/>
  <c r="T52" i="3" s="1"/>
  <c r="L30" i="2"/>
  <c r="AY30" i="2"/>
  <c r="AY52" i="3" s="1"/>
  <c r="AQ30" i="2"/>
  <c r="AQ52" i="3" s="1"/>
  <c r="AI30" i="2"/>
  <c r="AI52" i="3" s="1"/>
  <c r="AA30" i="2"/>
  <c r="AA52" i="3" s="1"/>
  <c r="S30" i="2"/>
  <c r="S52" i="3" s="1"/>
  <c r="AX30" i="2"/>
  <c r="AX52" i="3" s="1"/>
  <c r="AP30" i="2"/>
  <c r="AP52" i="3" s="1"/>
  <c r="AH30" i="2"/>
  <c r="AH52" i="3" s="1"/>
  <c r="Z30" i="2"/>
  <c r="Z52" i="3" s="1"/>
  <c r="R30" i="2"/>
  <c r="R52" i="3" s="1"/>
  <c r="AV30" i="2"/>
  <c r="AV52" i="3" s="1"/>
  <c r="AN30" i="2"/>
  <c r="AN52" i="3" s="1"/>
  <c r="AF30" i="2"/>
  <c r="AF52" i="3" s="1"/>
  <c r="X30" i="2"/>
  <c r="X52" i="3" s="1"/>
  <c r="P30" i="2"/>
  <c r="P52" i="3" s="1"/>
  <c r="AE30" i="2"/>
  <c r="AE52" i="3" s="1"/>
  <c r="Y30" i="2"/>
  <c r="Y52" i="3" s="1"/>
  <c r="W30" i="2"/>
  <c r="W52" i="3" s="1"/>
  <c r="AW30" i="2"/>
  <c r="AW52" i="3" s="1"/>
  <c r="Q30" i="2"/>
  <c r="Q52" i="3" s="1"/>
  <c r="AU30" i="2"/>
  <c r="AU52" i="3" s="1"/>
  <c r="O30" i="2"/>
  <c r="O52" i="3" s="1"/>
  <c r="AO30" i="2"/>
  <c r="AO52" i="3" s="1"/>
  <c r="AM30" i="2"/>
  <c r="AM52" i="3" s="1"/>
  <c r="AT34" i="2"/>
  <c r="AT200" i="3" s="1"/>
  <c r="AT202" i="3" s="1"/>
  <c r="AL34" i="2"/>
  <c r="AL200" i="3" s="1"/>
  <c r="AL202" i="3" s="1"/>
  <c r="AD34" i="2"/>
  <c r="AD200" i="3" s="1"/>
  <c r="AD202" i="3" s="1"/>
  <c r="V34" i="2"/>
  <c r="V200" i="3" s="1"/>
  <c r="V202" i="3" s="1"/>
  <c r="N34" i="2"/>
  <c r="N200" i="3" s="1"/>
  <c r="N202" i="3" s="1"/>
  <c r="AW34" i="2"/>
  <c r="AW200" i="3" s="1"/>
  <c r="AW202" i="3" s="1"/>
  <c r="AO34" i="2"/>
  <c r="AO200" i="3" s="1"/>
  <c r="AO202" i="3" s="1"/>
  <c r="AG34" i="2"/>
  <c r="AG200" i="3" s="1"/>
  <c r="AG202" i="3" s="1"/>
  <c r="AS34" i="2"/>
  <c r="AS200" i="3" s="1"/>
  <c r="AS202" i="3" s="1"/>
  <c r="AI34" i="2"/>
  <c r="AI200" i="3" s="1"/>
  <c r="AI202" i="3" s="1"/>
  <c r="Y34" i="2"/>
  <c r="Y200" i="3" s="1"/>
  <c r="Y202" i="3" s="1"/>
  <c r="P34" i="2"/>
  <c r="P200" i="3" s="1"/>
  <c r="P202" i="3" s="1"/>
  <c r="AR34" i="2"/>
  <c r="AR200" i="3" s="1"/>
  <c r="AR202" i="3" s="1"/>
  <c r="AH34" i="2"/>
  <c r="AH200" i="3" s="1"/>
  <c r="AH202" i="3" s="1"/>
  <c r="X34" i="2"/>
  <c r="X200" i="3" s="1"/>
  <c r="X202" i="3" s="1"/>
  <c r="O34" i="2"/>
  <c r="O200" i="3" s="1"/>
  <c r="O202" i="3" s="1"/>
  <c r="AQ34" i="2"/>
  <c r="AQ200" i="3" s="1"/>
  <c r="AQ202" i="3" s="1"/>
  <c r="AF34" i="2"/>
  <c r="AF200" i="3" s="1"/>
  <c r="AF202" i="3" s="1"/>
  <c r="W34" i="2"/>
  <c r="W200" i="3" s="1"/>
  <c r="W202" i="3" s="1"/>
  <c r="M34" i="2"/>
  <c r="M200" i="3" s="1"/>
  <c r="M202" i="3" s="1"/>
  <c r="AZ34" i="2"/>
  <c r="AZ200" i="3" s="1"/>
  <c r="AZ202" i="3" s="1"/>
  <c r="AP34" i="2"/>
  <c r="AP200" i="3" s="1"/>
  <c r="AP202" i="3" s="1"/>
  <c r="AE34" i="2"/>
  <c r="AE200" i="3" s="1"/>
  <c r="AE202" i="3" s="1"/>
  <c r="U34" i="2"/>
  <c r="U200" i="3" s="1"/>
  <c r="U202" i="3" s="1"/>
  <c r="L34" i="2"/>
  <c r="AY34" i="2"/>
  <c r="AY200" i="3" s="1"/>
  <c r="AY202" i="3" s="1"/>
  <c r="AN34" i="2"/>
  <c r="AN200" i="3" s="1"/>
  <c r="AN202" i="3" s="1"/>
  <c r="AC34" i="2"/>
  <c r="AC200" i="3" s="1"/>
  <c r="AC202" i="3" s="1"/>
  <c r="T34" i="2"/>
  <c r="T200" i="3" s="1"/>
  <c r="T202" i="3" s="1"/>
  <c r="AV34" i="2"/>
  <c r="AV200" i="3" s="1"/>
  <c r="AV202" i="3" s="1"/>
  <c r="AK34" i="2"/>
  <c r="AK200" i="3" s="1"/>
  <c r="AK202" i="3" s="1"/>
  <c r="AA34" i="2"/>
  <c r="AA200" i="3" s="1"/>
  <c r="AA202" i="3" s="1"/>
  <c r="R34" i="2"/>
  <c r="R200" i="3" s="1"/>
  <c r="R202" i="3" s="1"/>
  <c r="AJ34" i="2"/>
  <c r="AJ200" i="3" s="1"/>
  <c r="AJ202" i="3" s="1"/>
  <c r="AB34" i="2"/>
  <c r="AB200" i="3" s="1"/>
  <c r="AB202" i="3" s="1"/>
  <c r="Z34" i="2"/>
  <c r="Z200" i="3" s="1"/>
  <c r="Z202" i="3" s="1"/>
  <c r="S34" i="2"/>
  <c r="S200" i="3" s="1"/>
  <c r="S202" i="3" s="1"/>
  <c r="Q34" i="2"/>
  <c r="Q200" i="3" s="1"/>
  <c r="Q202" i="3" s="1"/>
  <c r="AX34" i="2"/>
  <c r="AX200" i="3" s="1"/>
  <c r="AX202" i="3" s="1"/>
  <c r="AU34" i="2"/>
  <c r="AU200" i="3" s="1"/>
  <c r="AU202" i="3" s="1"/>
  <c r="AM34" i="2"/>
  <c r="AM200" i="3" s="1"/>
  <c r="AM202" i="3" s="1"/>
  <c r="AG30" i="2"/>
  <c r="AG52" i="3" s="1"/>
  <c r="AX23" i="2"/>
  <c r="AX162" i="3" s="1"/>
  <c r="AX165" i="3" s="1"/>
  <c r="AP23" i="2"/>
  <c r="AP162" i="3" s="1"/>
  <c r="AP165" i="3" s="1"/>
  <c r="AH23" i="2"/>
  <c r="AH162" i="3" s="1"/>
  <c r="AH165" i="3" s="1"/>
  <c r="Z23" i="2"/>
  <c r="Z162" i="3" s="1"/>
  <c r="R23" i="2"/>
  <c r="R162" i="3" s="1"/>
  <c r="R165" i="3" s="1"/>
  <c r="AW23" i="2"/>
  <c r="AW162" i="3" s="1"/>
  <c r="AW165" i="3" s="1"/>
  <c r="AO23" i="2"/>
  <c r="AO162" i="3" s="1"/>
  <c r="AG23" i="2"/>
  <c r="AG162" i="3" s="1"/>
  <c r="AG165" i="3" s="1"/>
  <c r="Y23" i="2"/>
  <c r="Y162" i="3" s="1"/>
  <c r="Y165" i="3" s="1"/>
  <c r="Q23" i="2"/>
  <c r="Q162" i="3" s="1"/>
  <c r="Q165" i="3" s="1"/>
  <c r="AV23" i="2"/>
  <c r="AV162" i="3" s="1"/>
  <c r="AN23" i="2"/>
  <c r="AN162" i="3" s="1"/>
  <c r="AN165" i="3" s="1"/>
  <c r="AF23" i="2"/>
  <c r="AF162" i="3" s="1"/>
  <c r="AF165" i="3" s="1"/>
  <c r="X23" i="2"/>
  <c r="X162" i="3" s="1"/>
  <c r="X165" i="3" s="1"/>
  <c r="P23" i="2"/>
  <c r="P162" i="3" s="1"/>
  <c r="P165" i="3" s="1"/>
  <c r="AU23" i="2"/>
  <c r="AU162" i="3" s="1"/>
  <c r="AU165" i="3" s="1"/>
  <c r="AM23" i="2"/>
  <c r="AM162" i="3" s="1"/>
  <c r="AM165" i="3" s="1"/>
  <c r="AE23" i="2"/>
  <c r="AE162" i="3" s="1"/>
  <c r="AE165" i="3" s="1"/>
  <c r="W23" i="2"/>
  <c r="W162" i="3" s="1"/>
  <c r="O23" i="2"/>
  <c r="O162" i="3" s="1"/>
  <c r="O165" i="3" s="1"/>
  <c r="AT23" i="2"/>
  <c r="AT162" i="3" s="1"/>
  <c r="AT165" i="3" s="1"/>
  <c r="AL23" i="2"/>
  <c r="AL162" i="3" s="1"/>
  <c r="AL165" i="3" s="1"/>
  <c r="AD23" i="2"/>
  <c r="AD162" i="3" s="1"/>
  <c r="AD165" i="3" s="1"/>
  <c r="V23" i="2"/>
  <c r="V162" i="3" s="1"/>
  <c r="N23" i="2"/>
  <c r="N162" i="3" s="1"/>
  <c r="AZ23" i="2"/>
  <c r="AZ162" i="3" s="1"/>
  <c r="AR23" i="2"/>
  <c r="AR162" i="3" s="1"/>
  <c r="AR165" i="3" s="1"/>
  <c r="AJ23" i="2"/>
  <c r="AJ162" i="3" s="1"/>
  <c r="AJ165" i="3" s="1"/>
  <c r="AB23" i="2"/>
  <c r="AB162" i="3" s="1"/>
  <c r="AB165" i="3" s="1"/>
  <c r="T23" i="2"/>
  <c r="T162" i="3" s="1"/>
  <c r="T165" i="3" s="1"/>
  <c r="L23" i="2"/>
  <c r="AA23" i="2"/>
  <c r="AA162" i="3" s="1"/>
  <c r="AA165" i="3" s="1"/>
  <c r="U23" i="2"/>
  <c r="U162" i="3" s="1"/>
  <c r="AY23" i="2"/>
  <c r="AY162" i="3" s="1"/>
  <c r="AY165" i="3" s="1"/>
  <c r="S23" i="2"/>
  <c r="S162" i="3" s="1"/>
  <c r="S165" i="3" s="1"/>
  <c r="AS23" i="2"/>
  <c r="AS162" i="3" s="1"/>
  <c r="M23" i="2"/>
  <c r="M162" i="3" s="1"/>
  <c r="M165" i="3" s="1"/>
  <c r="AQ23" i="2"/>
  <c r="AQ162" i="3" s="1"/>
  <c r="AQ165" i="3" s="1"/>
  <c r="AK23" i="2"/>
  <c r="AK162" i="3" s="1"/>
  <c r="AK165" i="3" s="1"/>
  <c r="AI23" i="2"/>
  <c r="AI162" i="3" s="1"/>
  <c r="AI165" i="3" s="1"/>
  <c r="AC23" i="2"/>
  <c r="AC162" i="3" s="1"/>
  <c r="AC165" i="3" s="1"/>
  <c r="AS35" i="2"/>
  <c r="AS237" i="3" s="1"/>
  <c r="AK35" i="2"/>
  <c r="AK237" i="3" s="1"/>
  <c r="AC35" i="2"/>
  <c r="AC237" i="3" s="1"/>
  <c r="U35" i="2"/>
  <c r="U237" i="3" s="1"/>
  <c r="M35" i="2"/>
  <c r="M237" i="3" s="1"/>
  <c r="AV35" i="2"/>
  <c r="AV237" i="3" s="1"/>
  <c r="AN35" i="2"/>
  <c r="AN237" i="3" s="1"/>
  <c r="AF35" i="2"/>
  <c r="AF237" i="3" s="1"/>
  <c r="X35" i="2"/>
  <c r="X237" i="3" s="1"/>
  <c r="P35" i="2"/>
  <c r="P237" i="3" s="1"/>
  <c r="AU35" i="2"/>
  <c r="AU237" i="3" s="1"/>
  <c r="AJ35" i="2"/>
  <c r="AJ237" i="3" s="1"/>
  <c r="Z35" i="2"/>
  <c r="Z237" i="3" s="1"/>
  <c r="O35" i="2"/>
  <c r="O237" i="3" s="1"/>
  <c r="AT35" i="2"/>
  <c r="AT237" i="3" s="1"/>
  <c r="AI35" i="2"/>
  <c r="AI237" i="3" s="1"/>
  <c r="Y35" i="2"/>
  <c r="Y237" i="3" s="1"/>
  <c r="N35" i="2"/>
  <c r="N237" i="3" s="1"/>
  <c r="AR35" i="2"/>
  <c r="AR237" i="3" s="1"/>
  <c r="AH35" i="2"/>
  <c r="AH237" i="3" s="1"/>
  <c r="W35" i="2"/>
  <c r="W237" i="3" s="1"/>
  <c r="L35" i="2"/>
  <c r="AQ35" i="2"/>
  <c r="AQ237" i="3" s="1"/>
  <c r="AG35" i="2"/>
  <c r="AG237" i="3" s="1"/>
  <c r="V35" i="2"/>
  <c r="V237" i="3" s="1"/>
  <c r="AZ35" i="2"/>
  <c r="AZ237" i="3" s="1"/>
  <c r="AP35" i="2"/>
  <c r="AP237" i="3" s="1"/>
  <c r="AE35" i="2"/>
  <c r="AE237" i="3" s="1"/>
  <c r="T35" i="2"/>
  <c r="T237" i="3" s="1"/>
  <c r="AX35" i="2"/>
  <c r="AX237" i="3" s="1"/>
  <c r="AM35" i="2"/>
  <c r="AM237" i="3" s="1"/>
  <c r="AB35" i="2"/>
  <c r="AB237" i="3" s="1"/>
  <c r="R35" i="2"/>
  <c r="R237" i="3" s="1"/>
  <c r="AL35" i="2"/>
  <c r="AL237" i="3" s="1"/>
  <c r="AD35" i="2"/>
  <c r="AD237" i="3" s="1"/>
  <c r="AA35" i="2"/>
  <c r="AA237" i="3" s="1"/>
  <c r="S35" i="2"/>
  <c r="S237" i="3" s="1"/>
  <c r="Q35" i="2"/>
  <c r="Q237" i="3" s="1"/>
  <c r="AY35" i="2"/>
  <c r="AY237" i="3" s="1"/>
  <c r="AW35" i="2"/>
  <c r="AW237" i="3" s="1"/>
  <c r="AO35" i="2"/>
  <c r="AO237" i="3" s="1"/>
  <c r="AV19" i="2"/>
  <c r="AV12" i="3" s="1"/>
  <c r="AN19" i="2"/>
  <c r="AN12" i="3" s="1"/>
  <c r="AN15" i="3" s="1"/>
  <c r="AF19" i="2"/>
  <c r="AF12" i="3" s="1"/>
  <c r="AF15" i="3" s="1"/>
  <c r="X19" i="2"/>
  <c r="X12" i="3" s="1"/>
  <c r="X15" i="3" s="1"/>
  <c r="P19" i="2"/>
  <c r="P12" i="3" s="1"/>
  <c r="P15" i="3" s="1"/>
  <c r="AZ19" i="2"/>
  <c r="AZ12" i="3" s="1"/>
  <c r="AZ15" i="3" s="1"/>
  <c r="AQ19" i="2"/>
  <c r="AQ12" i="3" s="1"/>
  <c r="AH19" i="2"/>
  <c r="AH12" i="3" s="1"/>
  <c r="AH15" i="3" s="1"/>
  <c r="Y19" i="2"/>
  <c r="Y12" i="3" s="1"/>
  <c r="Y15" i="3" s="1"/>
  <c r="O19" i="2"/>
  <c r="O12" i="3" s="1"/>
  <c r="O15" i="3" s="1"/>
  <c r="AY19" i="2"/>
  <c r="AY12" i="3" s="1"/>
  <c r="AY15" i="3" s="1"/>
  <c r="AP19" i="2"/>
  <c r="AP12" i="3" s="1"/>
  <c r="AP15" i="3" s="1"/>
  <c r="AG19" i="2"/>
  <c r="AG12" i="3" s="1"/>
  <c r="W19" i="2"/>
  <c r="W12" i="3" s="1"/>
  <c r="W15" i="3" s="1"/>
  <c r="N19" i="2"/>
  <c r="N12" i="3" s="1"/>
  <c r="N15" i="3" s="1"/>
  <c r="AX19" i="2"/>
  <c r="AX12" i="3" s="1"/>
  <c r="AO19" i="2"/>
  <c r="AO12" i="3" s="1"/>
  <c r="AO15" i="3" s="1"/>
  <c r="AE19" i="2"/>
  <c r="AE12" i="3" s="1"/>
  <c r="AE15" i="3" s="1"/>
  <c r="V19" i="2"/>
  <c r="V12" i="3" s="1"/>
  <c r="V15" i="3" s="1"/>
  <c r="M19" i="2"/>
  <c r="M12" i="3" s="1"/>
  <c r="M15" i="3" s="1"/>
  <c r="AW19" i="2"/>
  <c r="AW12" i="3" s="1"/>
  <c r="AW15" i="3" s="1"/>
  <c r="AM19" i="2"/>
  <c r="AM12" i="3" s="1"/>
  <c r="AM15" i="3" s="1"/>
  <c r="AD19" i="2"/>
  <c r="AD12" i="3" s="1"/>
  <c r="AD15" i="3" s="1"/>
  <c r="U19" i="2"/>
  <c r="U12" i="3" s="1"/>
  <c r="U15" i="3" s="1"/>
  <c r="L19" i="2"/>
  <c r="AU19" i="2"/>
  <c r="AU12" i="3" s="1"/>
  <c r="AU15" i="3" s="1"/>
  <c r="AL19" i="2"/>
  <c r="AL12" i="3" s="1"/>
  <c r="AC19" i="2"/>
  <c r="AC12" i="3" s="1"/>
  <c r="T19" i="2"/>
  <c r="T12" i="3" s="1"/>
  <c r="T15" i="3" s="1"/>
  <c r="AT19" i="2"/>
  <c r="AT12" i="3" s="1"/>
  <c r="AT15" i="3" s="1"/>
  <c r="AK19" i="2"/>
  <c r="AK12" i="3" s="1"/>
  <c r="AK15" i="3" s="1"/>
  <c r="AB19" i="2"/>
  <c r="AB12" i="3" s="1"/>
  <c r="AB15" i="3" s="1"/>
  <c r="S19" i="2"/>
  <c r="S12" i="3" s="1"/>
  <c r="S15" i="3" s="1"/>
  <c r="AS19" i="2"/>
  <c r="AS12" i="3" s="1"/>
  <c r="AS15" i="3" s="1"/>
  <c r="AJ19" i="2"/>
  <c r="AJ12" i="3" s="1"/>
  <c r="AJ15" i="3" s="1"/>
  <c r="AA19" i="2"/>
  <c r="AA12" i="3" s="1"/>
  <c r="AA15" i="3" s="1"/>
  <c r="R19" i="2"/>
  <c r="R12" i="3" s="1"/>
  <c r="R15" i="3" s="1"/>
  <c r="AR19" i="2"/>
  <c r="AR12" i="3" s="1"/>
  <c r="AR15" i="3" s="1"/>
  <c r="AI19" i="2"/>
  <c r="AI12" i="3" s="1"/>
  <c r="AI15" i="3" s="1"/>
  <c r="Q19" i="2"/>
  <c r="Q12" i="3" s="1"/>
  <c r="AZ21" i="2"/>
  <c r="AZ88" i="3" s="1"/>
  <c r="AZ91" i="3" s="1"/>
  <c r="AR21" i="2"/>
  <c r="AR88" i="3" s="1"/>
  <c r="AR91" i="3" s="1"/>
  <c r="AJ21" i="2"/>
  <c r="AJ88" i="3" s="1"/>
  <c r="AJ91" i="3" s="1"/>
  <c r="AB21" i="2"/>
  <c r="AB88" i="3" s="1"/>
  <c r="T21" i="2"/>
  <c r="T88" i="3" s="1"/>
  <c r="L21" i="2"/>
  <c r="AY21" i="2"/>
  <c r="AY88" i="3" s="1"/>
  <c r="AQ21" i="2"/>
  <c r="AQ88" i="3" s="1"/>
  <c r="AI21" i="2"/>
  <c r="AI88" i="3" s="1"/>
  <c r="AI91" i="3" s="1"/>
  <c r="AA21" i="2"/>
  <c r="AA88" i="3" s="1"/>
  <c r="AA91" i="3" s="1"/>
  <c r="S21" i="2"/>
  <c r="S88" i="3" s="1"/>
  <c r="S91" i="3" s="1"/>
  <c r="AV21" i="2"/>
  <c r="AV88" i="3" s="1"/>
  <c r="AN21" i="2"/>
  <c r="AN88" i="3" s="1"/>
  <c r="AF21" i="2"/>
  <c r="AF88" i="3" s="1"/>
  <c r="X21" i="2"/>
  <c r="X88" i="3" s="1"/>
  <c r="P21" i="2"/>
  <c r="P88" i="3" s="1"/>
  <c r="AT21" i="2"/>
  <c r="AT88" i="3" s="1"/>
  <c r="AT91" i="3" s="1"/>
  <c r="AL21" i="2"/>
  <c r="AL88" i="3" s="1"/>
  <c r="AL91" i="3" s="1"/>
  <c r="AD21" i="2"/>
  <c r="AD88" i="3" s="1"/>
  <c r="AD91" i="3" s="1"/>
  <c r="V21" i="2"/>
  <c r="V88" i="3" s="1"/>
  <c r="N21" i="2"/>
  <c r="N88" i="3" s="1"/>
  <c r="AS21" i="2"/>
  <c r="AS88" i="3" s="1"/>
  <c r="AC21" i="2"/>
  <c r="AC88" i="3" s="1"/>
  <c r="M21" i="2"/>
  <c r="M88" i="3" s="1"/>
  <c r="AP21" i="2"/>
  <c r="AP88" i="3" s="1"/>
  <c r="AP91" i="3" s="1"/>
  <c r="Z21" i="2"/>
  <c r="Z88" i="3" s="1"/>
  <c r="AO21" i="2"/>
  <c r="AO88" i="3" s="1"/>
  <c r="AO91" i="3" s="1"/>
  <c r="Y21" i="2"/>
  <c r="Y88" i="3" s="1"/>
  <c r="AM21" i="2"/>
  <c r="AM88" i="3" s="1"/>
  <c r="W21" i="2"/>
  <c r="W88" i="3" s="1"/>
  <c r="AK21" i="2"/>
  <c r="AK88" i="3" s="1"/>
  <c r="U21" i="2"/>
  <c r="U88" i="3" s="1"/>
  <c r="AX21" i="2"/>
  <c r="AX88" i="3" s="1"/>
  <c r="AH21" i="2"/>
  <c r="AH88" i="3" s="1"/>
  <c r="R21" i="2"/>
  <c r="R88" i="3" s="1"/>
  <c r="R91" i="3" s="1"/>
  <c r="AW21" i="2"/>
  <c r="AW88" i="3" s="1"/>
  <c r="AW91" i="3" s="1"/>
  <c r="AG21" i="2"/>
  <c r="AG88" i="3" s="1"/>
  <c r="Q21" i="2"/>
  <c r="Q88" i="3" s="1"/>
  <c r="AU21" i="2"/>
  <c r="AU88" i="3" s="1"/>
  <c r="O21" i="2"/>
  <c r="O88" i="3" s="1"/>
  <c r="O91" i="3" s="1"/>
  <c r="AS31" i="2"/>
  <c r="AS89" i="3" s="1"/>
  <c r="AK31" i="2"/>
  <c r="AK89" i="3" s="1"/>
  <c r="AC31" i="2"/>
  <c r="AC89" i="3" s="1"/>
  <c r="U31" i="2"/>
  <c r="U89" i="3" s="1"/>
  <c r="M31" i="2"/>
  <c r="M89" i="3" s="1"/>
  <c r="AZ31" i="2"/>
  <c r="AZ89" i="3" s="1"/>
  <c r="AR31" i="2"/>
  <c r="AR89" i="3" s="1"/>
  <c r="AJ31" i="2"/>
  <c r="AJ89" i="3" s="1"/>
  <c r="AB31" i="2"/>
  <c r="AB89" i="3" s="1"/>
  <c r="T31" i="2"/>
  <c r="T89" i="3" s="1"/>
  <c r="L31" i="2"/>
  <c r="AY31" i="2"/>
  <c r="AY89" i="3" s="1"/>
  <c r="AQ31" i="2"/>
  <c r="AQ89" i="3" s="1"/>
  <c r="AI31" i="2"/>
  <c r="AI89" i="3" s="1"/>
  <c r="AA31" i="2"/>
  <c r="AA89" i="3" s="1"/>
  <c r="S31" i="2"/>
  <c r="S89" i="3" s="1"/>
  <c r="AX31" i="2"/>
  <c r="AX89" i="3" s="1"/>
  <c r="AP31" i="2"/>
  <c r="AP89" i="3" s="1"/>
  <c r="AH31" i="2"/>
  <c r="AH89" i="3" s="1"/>
  <c r="Z31" i="2"/>
  <c r="Z89" i="3" s="1"/>
  <c r="R31" i="2"/>
  <c r="R89" i="3" s="1"/>
  <c r="AW31" i="2"/>
  <c r="AW89" i="3" s="1"/>
  <c r="AO31" i="2"/>
  <c r="AO89" i="3" s="1"/>
  <c r="AG31" i="2"/>
  <c r="AG89" i="3" s="1"/>
  <c r="Y31" i="2"/>
  <c r="Y89" i="3" s="1"/>
  <c r="Q31" i="2"/>
  <c r="Q89" i="3" s="1"/>
  <c r="AU31" i="2"/>
  <c r="AU89" i="3" s="1"/>
  <c r="AM31" i="2"/>
  <c r="AM89" i="3" s="1"/>
  <c r="AE31" i="2"/>
  <c r="AE89" i="3" s="1"/>
  <c r="AE91" i="3" s="1"/>
  <c r="W31" i="2"/>
  <c r="W89" i="3" s="1"/>
  <c r="O31" i="2"/>
  <c r="O89" i="3" s="1"/>
  <c r="V31" i="2"/>
  <c r="V89" i="3" s="1"/>
  <c r="AV31" i="2"/>
  <c r="AV89" i="3" s="1"/>
  <c r="P31" i="2"/>
  <c r="P89" i="3" s="1"/>
  <c r="AT31" i="2"/>
  <c r="AT89" i="3" s="1"/>
  <c r="N31" i="2"/>
  <c r="N89" i="3" s="1"/>
  <c r="AN31" i="2"/>
  <c r="AN89" i="3" s="1"/>
  <c r="AL31" i="2"/>
  <c r="AL89" i="3" s="1"/>
  <c r="AF31" i="2"/>
  <c r="AF89" i="3" s="1"/>
  <c r="AD31" i="2"/>
  <c r="AD89" i="3" s="1"/>
  <c r="X31" i="2"/>
  <c r="X89" i="3" s="1"/>
  <c r="AV25" i="2"/>
  <c r="AV236" i="3" s="1"/>
  <c r="AV239" i="3" s="1"/>
  <c r="AN25" i="2"/>
  <c r="AN236" i="3" s="1"/>
  <c r="AN239" i="3" s="1"/>
  <c r="AF25" i="2"/>
  <c r="AF236" i="3" s="1"/>
  <c r="AF239" i="3" s="1"/>
  <c r="X25" i="2"/>
  <c r="X236" i="3" s="1"/>
  <c r="X239" i="3" s="1"/>
  <c r="P25" i="2"/>
  <c r="P236" i="3" s="1"/>
  <c r="P239" i="3" s="1"/>
  <c r="AU25" i="2"/>
  <c r="AU236" i="3" s="1"/>
  <c r="AM25" i="2"/>
  <c r="AM236" i="3" s="1"/>
  <c r="AM239" i="3" s="1"/>
  <c r="AE25" i="2"/>
  <c r="AE236" i="3" s="1"/>
  <c r="AE239" i="3" s="1"/>
  <c r="W25" i="2"/>
  <c r="W236" i="3" s="1"/>
  <c r="O25" i="2"/>
  <c r="O236" i="3" s="1"/>
  <c r="O239" i="3" s="1"/>
  <c r="AT25" i="2"/>
  <c r="AT236" i="3" s="1"/>
  <c r="AT239" i="3" s="1"/>
  <c r="AL25" i="2"/>
  <c r="AL236" i="3" s="1"/>
  <c r="AL239" i="3" s="1"/>
  <c r="AD25" i="2"/>
  <c r="AD236" i="3" s="1"/>
  <c r="V25" i="2"/>
  <c r="V236" i="3" s="1"/>
  <c r="V239" i="3" s="1"/>
  <c r="N25" i="2"/>
  <c r="N236" i="3" s="1"/>
  <c r="N239" i="3" s="1"/>
  <c r="AS25" i="2"/>
  <c r="AS236" i="3" s="1"/>
  <c r="AS239" i="3" s="1"/>
  <c r="AK25" i="2"/>
  <c r="AK236" i="3" s="1"/>
  <c r="AK239" i="3" s="1"/>
  <c r="AC25" i="2"/>
  <c r="AC236" i="3" s="1"/>
  <c r="U25" i="2"/>
  <c r="U236" i="3" s="1"/>
  <c r="U239" i="3" s="1"/>
  <c r="M25" i="2"/>
  <c r="M236" i="3" s="1"/>
  <c r="AZ25" i="2"/>
  <c r="AZ236" i="3" s="1"/>
  <c r="AZ239" i="3" s="1"/>
  <c r="AR25" i="2"/>
  <c r="AR236" i="3" s="1"/>
  <c r="AJ25" i="2"/>
  <c r="AJ236" i="3" s="1"/>
  <c r="AJ239" i="3" s="1"/>
  <c r="AB25" i="2"/>
  <c r="AB236" i="3" s="1"/>
  <c r="AB239" i="3" s="1"/>
  <c r="T25" i="2"/>
  <c r="T236" i="3" s="1"/>
  <c r="L25" i="2"/>
  <c r="AX25" i="2"/>
  <c r="AX236" i="3" s="1"/>
  <c r="AX239" i="3" s="1"/>
  <c r="AP25" i="2"/>
  <c r="AP236" i="3" s="1"/>
  <c r="AH25" i="2"/>
  <c r="AH236" i="3" s="1"/>
  <c r="AH239" i="3" s="1"/>
  <c r="Z25" i="2"/>
  <c r="Z236" i="3" s="1"/>
  <c r="R25" i="2"/>
  <c r="R236" i="3" s="1"/>
  <c r="R239" i="3" s="1"/>
  <c r="AW25" i="2"/>
  <c r="AW236" i="3" s="1"/>
  <c r="AW239" i="3" s="1"/>
  <c r="Q25" i="2"/>
  <c r="Q236" i="3" s="1"/>
  <c r="Q239" i="3" s="1"/>
  <c r="AQ25" i="2"/>
  <c r="AQ236" i="3" s="1"/>
  <c r="AQ239" i="3" s="1"/>
  <c r="AO25" i="2"/>
  <c r="AO236" i="3" s="1"/>
  <c r="AO239" i="3" s="1"/>
  <c r="AI25" i="2"/>
  <c r="AI236" i="3" s="1"/>
  <c r="AI239" i="3" s="1"/>
  <c r="AG25" i="2"/>
  <c r="AG236" i="3" s="1"/>
  <c r="AG239" i="3" s="1"/>
  <c r="AA25" i="2"/>
  <c r="AA236" i="3" s="1"/>
  <c r="AA239" i="3" s="1"/>
  <c r="Y25" i="2"/>
  <c r="Y236" i="3" s="1"/>
  <c r="Y239" i="3" s="1"/>
  <c r="S25" i="2"/>
  <c r="S236" i="3" s="1"/>
  <c r="S239" i="3" s="1"/>
  <c r="AY25" i="2"/>
  <c r="AY236" i="3" s="1"/>
  <c r="AY239" i="3" s="1"/>
  <c r="C167" i="3"/>
  <c r="C241" i="3"/>
  <c r="H15" i="2"/>
  <c r="H235" i="3" s="1"/>
  <c r="F15" i="2"/>
  <c r="F235" i="3" s="1"/>
  <c r="E15" i="2"/>
  <c r="E235" i="3" s="1"/>
  <c r="D15" i="2"/>
  <c r="K15" i="2"/>
  <c r="K235" i="3" s="1"/>
  <c r="J15" i="2"/>
  <c r="J235" i="3" s="1"/>
  <c r="I15" i="2"/>
  <c r="I235" i="3" s="1"/>
  <c r="D124" i="3"/>
  <c r="D128" i="3" s="1"/>
  <c r="D129" i="3" s="1"/>
  <c r="C130" i="3"/>
  <c r="D11" i="3"/>
  <c r="C96" i="3" s="1"/>
  <c r="D50" i="3"/>
  <c r="D54" i="3" s="1"/>
  <c r="D55" i="3" s="1"/>
  <c r="D87" i="3"/>
  <c r="D91" i="3" s="1"/>
  <c r="D92" i="3" s="1"/>
  <c r="E9" i="2"/>
  <c r="E11" i="3" s="1"/>
  <c r="E10" i="2"/>
  <c r="E50" i="3" s="1"/>
  <c r="I14" i="2"/>
  <c r="I198" i="3" s="1"/>
  <c r="F10" i="2"/>
  <c r="F50" i="3" s="1"/>
  <c r="G9" i="2"/>
  <c r="G11" i="3" s="1"/>
  <c r="G10" i="2"/>
  <c r="G50" i="3" s="1"/>
  <c r="G11" i="2"/>
  <c r="G87" i="3" s="1"/>
  <c r="I12" i="2"/>
  <c r="I124" i="3" s="1"/>
  <c r="J13" i="2"/>
  <c r="J161" i="3" s="1"/>
  <c r="K14" i="2"/>
  <c r="K198" i="3" s="1"/>
  <c r="H9" i="2"/>
  <c r="H11" i="3" s="1"/>
  <c r="H10" i="2"/>
  <c r="H50" i="3" s="1"/>
  <c r="I11" i="2"/>
  <c r="I87" i="3" s="1"/>
  <c r="J12" i="2"/>
  <c r="J124" i="3" s="1"/>
  <c r="K13" i="2"/>
  <c r="K161" i="3" s="1"/>
  <c r="I9" i="2"/>
  <c r="I11" i="3" s="1"/>
  <c r="I10" i="2"/>
  <c r="I50" i="3" s="1"/>
  <c r="J11" i="2"/>
  <c r="J87" i="3" s="1"/>
  <c r="K12" i="2"/>
  <c r="K124" i="3" s="1"/>
  <c r="D14" i="2"/>
  <c r="K11" i="2"/>
  <c r="K87" i="3" s="1"/>
  <c r="D13" i="2"/>
  <c r="E14" i="2"/>
  <c r="E198" i="3" s="1"/>
  <c r="AX91" i="3" l="1"/>
  <c r="D96" i="3"/>
  <c r="AC239" i="3"/>
  <c r="L89" i="3"/>
  <c r="H31" i="2"/>
  <c r="H89" i="3" s="1"/>
  <c r="G31" i="2"/>
  <c r="G89" i="3" s="1"/>
  <c r="F31" i="2"/>
  <c r="F89" i="3" s="1"/>
  <c r="E31" i="2"/>
  <c r="E89" i="3" s="1"/>
  <c r="K31" i="2"/>
  <c r="K89" i="3" s="1"/>
  <c r="I31" i="2"/>
  <c r="I89" i="3" s="1"/>
  <c r="J31" i="2"/>
  <c r="J89" i="3" s="1"/>
  <c r="L162" i="3"/>
  <c r="L165" i="3" s="1"/>
  <c r="K23" i="2"/>
  <c r="K162" i="3" s="1"/>
  <c r="J23" i="2"/>
  <c r="J162" i="3" s="1"/>
  <c r="F23" i="2"/>
  <c r="F162" i="3" s="1"/>
  <c r="I23" i="2"/>
  <c r="I162" i="3" s="1"/>
  <c r="H23" i="2"/>
  <c r="H162" i="3" s="1"/>
  <c r="G23" i="2"/>
  <c r="G162" i="3" s="1"/>
  <c r="E23" i="2"/>
  <c r="E162" i="3" s="1"/>
  <c r="AO165" i="3"/>
  <c r="D93" i="3"/>
  <c r="AM169" i="3"/>
  <c r="AM166" i="3"/>
  <c r="AM170" i="3" s="1"/>
  <c r="AO166" i="3"/>
  <c r="AO170" i="3" s="1"/>
  <c r="AG169" i="3"/>
  <c r="AG166" i="3"/>
  <c r="AG170" i="3" s="1"/>
  <c r="M166" i="3"/>
  <c r="M170" i="3" s="1"/>
  <c r="M169" i="3"/>
  <c r="AL166" i="3"/>
  <c r="AL170" i="3" s="1"/>
  <c r="AL169" i="3"/>
  <c r="AU203" i="3"/>
  <c r="AU207" i="3" s="1"/>
  <c r="AU206" i="3"/>
  <c r="AW206" i="3"/>
  <c r="AW203" i="3"/>
  <c r="AW207" i="3" s="1"/>
  <c r="P203" i="3"/>
  <c r="P207" i="3" s="1"/>
  <c r="AI203" i="3"/>
  <c r="AI207" i="3" s="1"/>
  <c r="AZ203" i="3"/>
  <c r="AZ207" i="3" s="1"/>
  <c r="AZ206" i="3"/>
  <c r="AS58" i="3"/>
  <c r="AS55" i="3"/>
  <c r="AS59" i="3" s="1"/>
  <c r="P55" i="3"/>
  <c r="P59" i="3" s="1"/>
  <c r="P58" i="3"/>
  <c r="AO55" i="3"/>
  <c r="AO59" i="3" s="1"/>
  <c r="AO58" i="3"/>
  <c r="P240" i="3"/>
  <c r="P244" i="3" s="1"/>
  <c r="P243" i="3"/>
  <c r="AG243" i="3"/>
  <c r="AG240" i="3"/>
  <c r="AW240" i="3"/>
  <c r="AW243" i="3" s="1"/>
  <c r="AY240" i="3"/>
  <c r="AT16" i="3"/>
  <c r="AT20" i="3" s="1"/>
  <c r="AF19" i="3"/>
  <c r="AF16" i="3"/>
  <c r="AF20" i="3" s="1"/>
  <c r="R16" i="3"/>
  <c r="R20" i="3" s="1"/>
  <c r="Z129" i="3"/>
  <c r="Z133" i="3" s="1"/>
  <c r="Z132" i="3"/>
  <c r="S129" i="3"/>
  <c r="S133" i="3" s="1"/>
  <c r="M129" i="3"/>
  <c r="M133" i="3" s="1"/>
  <c r="M132" i="3"/>
  <c r="AL129" i="3"/>
  <c r="AL133" i="3" s="1"/>
  <c r="X129" i="3"/>
  <c r="X133" i="3" s="1"/>
  <c r="AW132" i="3"/>
  <c r="AW129" i="3"/>
  <c r="AW133" i="3" s="1"/>
  <c r="AA92" i="3"/>
  <c r="AA96" i="3" s="1"/>
  <c r="AA95" i="3"/>
  <c r="D130" i="3"/>
  <c r="L236" i="3"/>
  <c r="E25" i="2"/>
  <c r="E236" i="3" s="1"/>
  <c r="K25" i="2"/>
  <c r="K236" i="3" s="1"/>
  <c r="J25" i="2"/>
  <c r="J236" i="3" s="1"/>
  <c r="I25" i="2"/>
  <c r="I236" i="3" s="1"/>
  <c r="I239" i="3" s="1"/>
  <c r="H25" i="2"/>
  <c r="H236" i="3" s="1"/>
  <c r="H239" i="3" s="1"/>
  <c r="G25" i="2"/>
  <c r="G236" i="3" s="1"/>
  <c r="F25" i="2"/>
  <c r="F236" i="3" s="1"/>
  <c r="AC15" i="3"/>
  <c r="AC16" i="3" s="1"/>
  <c r="D6" i="4"/>
  <c r="T239" i="3"/>
  <c r="T240" i="3" s="1"/>
  <c r="W239" i="3"/>
  <c r="AH91" i="3"/>
  <c r="Z91" i="3"/>
  <c r="AL15" i="3"/>
  <c r="V54" i="3"/>
  <c r="Y54" i="3"/>
  <c r="AA54" i="3"/>
  <c r="AA55" i="3" s="1"/>
  <c r="AC54" i="3"/>
  <c r="AC55" i="3" s="1"/>
  <c r="AO54" i="3"/>
  <c r="D56" i="3"/>
  <c r="AX166" i="3"/>
  <c r="AX170" i="3" s="1"/>
  <c r="Q169" i="3"/>
  <c r="Q166" i="3"/>
  <c r="Q170" i="3" s="1"/>
  <c r="AU166" i="3"/>
  <c r="AU170" i="3" s="1"/>
  <c r="AT166" i="3"/>
  <c r="AT170" i="3" s="1"/>
  <c r="AT169" i="3"/>
  <c r="R206" i="3"/>
  <c r="R203" i="3"/>
  <c r="R207" i="3" s="1"/>
  <c r="N203" i="3"/>
  <c r="N207" i="3" s="1"/>
  <c r="N206" i="3"/>
  <c r="AD203" i="3"/>
  <c r="AD207" i="3" s="1"/>
  <c r="AD206" i="3"/>
  <c r="AQ203" i="3"/>
  <c r="AQ207" i="3" s="1"/>
  <c r="M203" i="3"/>
  <c r="M207" i="3" s="1"/>
  <c r="AL55" i="3"/>
  <c r="AL59" i="3" s="1"/>
  <c r="AW55" i="3"/>
  <c r="AW59" i="3" s="1"/>
  <c r="AW58" i="3"/>
  <c r="AI55" i="3"/>
  <c r="AI59" i="3" s="1"/>
  <c r="Q240" i="3"/>
  <c r="Q243" i="3" s="1"/>
  <c r="N240" i="3"/>
  <c r="N244" i="3" s="1"/>
  <c r="N243" i="3"/>
  <c r="AH243" i="3"/>
  <c r="AH240" i="3"/>
  <c r="AH244" i="3" s="1"/>
  <c r="L233" i="3"/>
  <c r="H58" i="2"/>
  <c r="H233" i="3" s="1"/>
  <c r="G58" i="2"/>
  <c r="G233" i="3" s="1"/>
  <c r="F58" i="2"/>
  <c r="F233" i="3" s="1"/>
  <c r="E58" i="2"/>
  <c r="E233" i="3" s="1"/>
  <c r="K58" i="2"/>
  <c r="K233" i="3" s="1"/>
  <c r="J58" i="2"/>
  <c r="J233" i="3" s="1"/>
  <c r="I58" i="2"/>
  <c r="I233" i="3" s="1"/>
  <c r="V16" i="3"/>
  <c r="V20" i="3" s="1"/>
  <c r="O19" i="3"/>
  <c r="O16" i="3"/>
  <c r="O20" i="3" s="1"/>
  <c r="AN16" i="3"/>
  <c r="AN20" i="3" s="1"/>
  <c r="Z16" i="3"/>
  <c r="Z20" i="3" s="1"/>
  <c r="AY16" i="3"/>
  <c r="AY20" i="3" s="1"/>
  <c r="AH129" i="3"/>
  <c r="AH133" i="3" s="1"/>
  <c r="AY129" i="3"/>
  <c r="AY133" i="3" s="1"/>
  <c r="AY132" i="3"/>
  <c r="U129" i="3"/>
  <c r="U133" i="3" s="1"/>
  <c r="U132" i="3"/>
  <c r="AT129" i="3"/>
  <c r="AT133" i="3" s="1"/>
  <c r="AF132" i="3"/>
  <c r="AF129" i="3"/>
  <c r="AF133" i="3" s="1"/>
  <c r="AJ92" i="3"/>
  <c r="AJ96" i="3" s="1"/>
  <c r="AJ95" i="3"/>
  <c r="AD92" i="3"/>
  <c r="AD96" i="3" s="1"/>
  <c r="AO92" i="3"/>
  <c r="AO96" i="3" s="1"/>
  <c r="AO95" i="3"/>
  <c r="L200" i="3"/>
  <c r="L202" i="3" s="1"/>
  <c r="K34" i="2"/>
  <c r="K200" i="3" s="1"/>
  <c r="K202" i="3" s="1"/>
  <c r="J34" i="2"/>
  <c r="J200" i="3" s="1"/>
  <c r="J202" i="3" s="1"/>
  <c r="F34" i="2"/>
  <c r="F200" i="3" s="1"/>
  <c r="F202" i="3" s="1"/>
  <c r="I34" i="2"/>
  <c r="I200" i="3" s="1"/>
  <c r="H34" i="2"/>
  <c r="H200" i="3" s="1"/>
  <c r="H202" i="3" s="1"/>
  <c r="G34" i="2"/>
  <c r="G200" i="3" s="1"/>
  <c r="G202" i="3" s="1"/>
  <c r="E34" i="2"/>
  <c r="E200" i="3" s="1"/>
  <c r="O166" i="3"/>
  <c r="O170" i="3" s="1"/>
  <c r="V203" i="3"/>
  <c r="V207" i="3" s="1"/>
  <c r="AY203" i="3"/>
  <c r="AY207" i="3" s="1"/>
  <c r="R55" i="3"/>
  <c r="R59" i="3" s="1"/>
  <c r="R58" i="3"/>
  <c r="AP240" i="3"/>
  <c r="AP244" i="3" s="1"/>
  <c r="AH19" i="3"/>
  <c r="AH16" i="3"/>
  <c r="AH20" i="3" s="1"/>
  <c r="AC129" i="3"/>
  <c r="AC133" i="3" s="1"/>
  <c r="AC132" i="3"/>
  <c r="AL92" i="3"/>
  <c r="AL96" i="3" s="1"/>
  <c r="U91" i="3"/>
  <c r="U92" i="3" s="1"/>
  <c r="M91" i="3"/>
  <c r="P91" i="3"/>
  <c r="P92" i="3" s="1"/>
  <c r="AQ91" i="3"/>
  <c r="AQ92" i="3" s="1"/>
  <c r="L12" i="3"/>
  <c r="G19" i="2"/>
  <c r="G12" i="3" s="1"/>
  <c r="G15" i="3" s="1"/>
  <c r="F19" i="2"/>
  <c r="F12" i="3" s="1"/>
  <c r="J19" i="2"/>
  <c r="J12" i="3" s="1"/>
  <c r="J15" i="3" s="1"/>
  <c r="E19" i="2"/>
  <c r="E12" i="3" s="1"/>
  <c r="E15" i="3" s="1"/>
  <c r="H19" i="2"/>
  <c r="H12" i="3" s="1"/>
  <c r="H15" i="3" s="1"/>
  <c r="K19" i="2"/>
  <c r="K12" i="3" s="1"/>
  <c r="K15" i="3" s="1"/>
  <c r="I19" i="2"/>
  <c r="I12" i="3" s="1"/>
  <c r="I15" i="3" s="1"/>
  <c r="AV15" i="3"/>
  <c r="AV16" i="3" s="1"/>
  <c r="AS165" i="3"/>
  <c r="Z165" i="3"/>
  <c r="L52" i="3"/>
  <c r="G30" i="2"/>
  <c r="G52" i="3" s="1"/>
  <c r="J30" i="2"/>
  <c r="J52" i="3" s="1"/>
  <c r="F30" i="2"/>
  <c r="F52" i="3" s="1"/>
  <c r="E30" i="2"/>
  <c r="E52" i="3" s="1"/>
  <c r="H30" i="2"/>
  <c r="H52" i="3" s="1"/>
  <c r="K30" i="2"/>
  <c r="K52" i="3" s="1"/>
  <c r="I30" i="2"/>
  <c r="I52" i="3" s="1"/>
  <c r="AQ54" i="3"/>
  <c r="AQ55" i="3" s="1"/>
  <c r="AT54" i="3"/>
  <c r="AT55" i="3" s="1"/>
  <c r="AR54" i="3"/>
  <c r="X166" i="3"/>
  <c r="X170" i="3" s="1"/>
  <c r="Z166" i="3"/>
  <c r="Z170" i="3" s="1"/>
  <c r="AP169" i="3"/>
  <c r="AP166" i="3"/>
  <c r="AP170" i="3" s="1"/>
  <c r="T166" i="3"/>
  <c r="T170" i="3" s="1"/>
  <c r="T169" i="3"/>
  <c r="AK166" i="3"/>
  <c r="AK170" i="3" s="1"/>
  <c r="AK169" i="3"/>
  <c r="W203" i="3"/>
  <c r="W207" i="3" s="1"/>
  <c r="W206" i="3"/>
  <c r="AM203" i="3"/>
  <c r="AM207" i="3" s="1"/>
  <c r="Q203" i="3"/>
  <c r="Q207" i="3" s="1"/>
  <c r="L196" i="3"/>
  <c r="G57" i="2"/>
  <c r="G196" i="3" s="1"/>
  <c r="F57" i="2"/>
  <c r="F196" i="3" s="1"/>
  <c r="H57" i="2"/>
  <c r="H196" i="3" s="1"/>
  <c r="E57" i="2"/>
  <c r="E196" i="3" s="1"/>
  <c r="J57" i="2"/>
  <c r="J196" i="3" s="1"/>
  <c r="K57" i="2"/>
  <c r="K196" i="3" s="1"/>
  <c r="I57" i="2"/>
  <c r="I196" i="3" s="1"/>
  <c r="AC203" i="3"/>
  <c r="AC207" i="3" s="1"/>
  <c r="AC206" i="3"/>
  <c r="AR55" i="3"/>
  <c r="AR59" i="3" s="1"/>
  <c r="O55" i="3"/>
  <c r="O59" i="3" s="1"/>
  <c r="AN55" i="3"/>
  <c r="AN59" i="3" s="1"/>
  <c r="AN58" i="3"/>
  <c r="Z55" i="3"/>
  <c r="Z59" i="3" s="1"/>
  <c r="Z58" i="3"/>
  <c r="AE240" i="3"/>
  <c r="AE243" i="3"/>
  <c r="AK240" i="3"/>
  <c r="AK243" i="3" s="1"/>
  <c r="AM240" i="3"/>
  <c r="AM243" i="3"/>
  <c r="AX243" i="3"/>
  <c r="AX240" i="3"/>
  <c r="AX244" i="3" s="1"/>
  <c r="AB240" i="3"/>
  <c r="AB244" i="3" s="1"/>
  <c r="AK16" i="3"/>
  <c r="AK20" i="3" s="1"/>
  <c r="AE16" i="3"/>
  <c r="AE20" i="3" s="1"/>
  <c r="Q19" i="3"/>
  <c r="Q16" i="3"/>
  <c r="Q20" i="3" s="1"/>
  <c r="AP16" i="3"/>
  <c r="AP20" i="3" s="1"/>
  <c r="T16" i="3"/>
  <c r="T20" i="3" s="1"/>
  <c r="AI129" i="3"/>
  <c r="AI133" i="3" s="1"/>
  <c r="AI132" i="3"/>
  <c r="T129" i="3"/>
  <c r="T133" i="3" s="1"/>
  <c r="AK129" i="3"/>
  <c r="AK133" i="3" s="1"/>
  <c r="AK132" i="3"/>
  <c r="W129" i="3"/>
  <c r="W133" i="3" s="1"/>
  <c r="AV129" i="3"/>
  <c r="AV133" i="3" s="1"/>
  <c r="D17" i="3"/>
  <c r="AR92" i="3"/>
  <c r="AR96" i="3" s="1"/>
  <c r="AR95" i="3"/>
  <c r="AT92" i="3"/>
  <c r="AT96" i="3" s="1"/>
  <c r="R92" i="3"/>
  <c r="R96" i="3" s="1"/>
  <c r="R95" i="3"/>
  <c r="AH166" i="3"/>
  <c r="AH170" i="3" s="1"/>
  <c r="L159" i="3"/>
  <c r="F56" i="2"/>
  <c r="F159" i="3" s="1"/>
  <c r="I56" i="2"/>
  <c r="I159" i="3" s="1"/>
  <c r="E56" i="2"/>
  <c r="E159" i="3" s="1"/>
  <c r="K56" i="2"/>
  <c r="K159" i="3" s="1"/>
  <c r="J56" i="2"/>
  <c r="J159" i="3" s="1"/>
  <c r="G56" i="2"/>
  <c r="G159" i="3" s="1"/>
  <c r="H56" i="2"/>
  <c r="H159" i="3" s="1"/>
  <c r="Y203" i="3"/>
  <c r="Y207" i="3" s="1"/>
  <c r="AB58" i="3"/>
  <c r="AB55" i="3"/>
  <c r="AB59" i="3" s="1"/>
  <c r="Y240" i="3"/>
  <c r="W16" i="3"/>
  <c r="W20" i="3" s="1"/>
  <c r="AA129" i="3"/>
  <c r="AA133" i="3" s="1"/>
  <c r="O129" i="3"/>
  <c r="O133" i="3" s="1"/>
  <c r="L85" i="3"/>
  <c r="K54" i="2"/>
  <c r="K85" i="3" s="1"/>
  <c r="G54" i="2"/>
  <c r="G85" i="3" s="1"/>
  <c r="J54" i="2"/>
  <c r="J85" i="3" s="1"/>
  <c r="E54" i="2"/>
  <c r="E85" i="3" s="1"/>
  <c r="I54" i="2"/>
  <c r="I85" i="3" s="1"/>
  <c r="H54" i="2"/>
  <c r="H85" i="3" s="1"/>
  <c r="F54" i="2"/>
  <c r="F85" i="3" s="1"/>
  <c r="AW92" i="3"/>
  <c r="AW96" i="3" s="1"/>
  <c r="AW95" i="3"/>
  <c r="C6" i="4"/>
  <c r="D161" i="3"/>
  <c r="D165" i="3" s="1"/>
  <c r="D166" i="3" s="1"/>
  <c r="D167" i="3" s="1"/>
  <c r="F6" i="4"/>
  <c r="C244" i="3"/>
  <c r="D15" i="3"/>
  <c r="D16" i="3" s="1"/>
  <c r="C170" i="3"/>
  <c r="D133" i="3"/>
  <c r="Z239" i="3"/>
  <c r="Z240" i="3" s="1"/>
  <c r="AR239" i="3"/>
  <c r="AU239" i="3"/>
  <c r="AU240" i="3" s="1"/>
  <c r="AU91" i="3"/>
  <c r="AU92" i="3" s="1"/>
  <c r="AK91" i="3"/>
  <c r="AC91" i="3"/>
  <c r="X91" i="3"/>
  <c r="AY91" i="3"/>
  <c r="AY92" i="3" s="1"/>
  <c r="Q15" i="3"/>
  <c r="AX15" i="3"/>
  <c r="AX16" i="3" s="1"/>
  <c r="W165" i="3"/>
  <c r="W166" i="3" s="1"/>
  <c r="AV165" i="3"/>
  <c r="AV166" i="3" s="1"/>
  <c r="AP54" i="3"/>
  <c r="AP55" i="3" s="1"/>
  <c r="N54" i="3"/>
  <c r="Q54" i="3"/>
  <c r="S54" i="3"/>
  <c r="W54" i="3"/>
  <c r="AZ54" i="3"/>
  <c r="AI166" i="3"/>
  <c r="AI170" i="3" s="1"/>
  <c r="AN169" i="3"/>
  <c r="AN166" i="3"/>
  <c r="AN170" i="3" s="1"/>
  <c r="R166" i="3"/>
  <c r="R170" i="3" s="1"/>
  <c r="AB166" i="3"/>
  <c r="AB170" i="3" s="1"/>
  <c r="AS166" i="3"/>
  <c r="AS170" i="3" s="1"/>
  <c r="AH206" i="3"/>
  <c r="AH203" i="3"/>
  <c r="AH207" i="3" s="1"/>
  <c r="AX203" i="3"/>
  <c r="AX207" i="3" s="1"/>
  <c r="AE203" i="3"/>
  <c r="AE207" i="3" s="1"/>
  <c r="T203" i="3"/>
  <c r="T207" i="3" s="1"/>
  <c r="AK203" i="3"/>
  <c r="AK207" i="3" s="1"/>
  <c r="C207" i="3"/>
  <c r="AZ55" i="3"/>
  <c r="AZ59" i="3" s="1"/>
  <c r="AJ58" i="3"/>
  <c r="AJ55" i="3"/>
  <c r="AJ59" i="3" s="1"/>
  <c r="W55" i="3"/>
  <c r="W59" i="3" s="1"/>
  <c r="AH55" i="3"/>
  <c r="AH59" i="3" s="1"/>
  <c r="AH58" i="3"/>
  <c r="U240" i="3"/>
  <c r="U243" i="3" s="1"/>
  <c r="AV240" i="3"/>
  <c r="AV244" i="3" s="1"/>
  <c r="AV243" i="3"/>
  <c r="O240" i="3"/>
  <c r="O243" i="3" s="1"/>
  <c r="S240" i="3"/>
  <c r="AJ243" i="3"/>
  <c r="AJ240" i="3"/>
  <c r="AJ244" i="3" s="1"/>
  <c r="AL16" i="3"/>
  <c r="AL20" i="3" s="1"/>
  <c r="AM19" i="3"/>
  <c r="AM16" i="3"/>
  <c r="AM20" i="3" s="1"/>
  <c r="Y16" i="3"/>
  <c r="Y20" i="3" s="1"/>
  <c r="AB16" i="3"/>
  <c r="AB20" i="3" s="1"/>
  <c r="AP129" i="3"/>
  <c r="AP133" i="3" s="1"/>
  <c r="AB129" i="3"/>
  <c r="AB133" i="3" s="1"/>
  <c r="AB132" i="3"/>
  <c r="AS129" i="3"/>
  <c r="AS133" i="3" s="1"/>
  <c r="AE129" i="3"/>
  <c r="AE133" i="3" s="1"/>
  <c r="Q132" i="3"/>
  <c r="Q129" i="3"/>
  <c r="Q133" i="3" s="1"/>
  <c r="S92" i="3"/>
  <c r="S96" i="3" s="1"/>
  <c r="S95" i="3"/>
  <c r="AC95" i="3"/>
  <c r="AC92" i="3"/>
  <c r="AC96" i="3" s="1"/>
  <c r="O92" i="3"/>
  <c r="O96" i="3" s="1"/>
  <c r="Z92" i="3"/>
  <c r="Z96" i="3" s="1"/>
  <c r="Z95" i="3"/>
  <c r="L13" i="3"/>
  <c r="F29" i="2"/>
  <c r="F13" i="3" s="1"/>
  <c r="G29" i="2"/>
  <c r="G13" i="3" s="1"/>
  <c r="E29" i="2"/>
  <c r="E13" i="3" s="1"/>
  <c r="J29" i="2"/>
  <c r="J13" i="3" s="1"/>
  <c r="K29" i="2"/>
  <c r="K13" i="3" s="1"/>
  <c r="I29" i="2"/>
  <c r="I13" i="3" s="1"/>
  <c r="H29" i="2"/>
  <c r="H13" i="3" s="1"/>
  <c r="AC166" i="3"/>
  <c r="AC170" i="3" s="1"/>
  <c r="AO206" i="3"/>
  <c r="AO203" i="3"/>
  <c r="AO207" i="3" s="1"/>
  <c r="W240" i="3"/>
  <c r="AD19" i="3"/>
  <c r="AD16" i="3"/>
  <c r="AD20" i="3" s="1"/>
  <c r="L9" i="3"/>
  <c r="J52" i="2"/>
  <c r="J9" i="3" s="1"/>
  <c r="E52" i="2"/>
  <c r="E9" i="3" s="1"/>
  <c r="K52" i="2"/>
  <c r="K9" i="3" s="1"/>
  <c r="I52" i="2"/>
  <c r="I9" i="3" s="1"/>
  <c r="H52" i="2"/>
  <c r="H9" i="3" s="1"/>
  <c r="G52" i="2"/>
  <c r="G9" i="3" s="1"/>
  <c r="F52" i="2"/>
  <c r="F9" i="3" s="1"/>
  <c r="L122" i="3"/>
  <c r="E55" i="2"/>
  <c r="E122" i="3" s="1"/>
  <c r="K55" i="2"/>
  <c r="K122" i="3" s="1"/>
  <c r="H55" i="2"/>
  <c r="H122" i="3" s="1"/>
  <c r="J55" i="2"/>
  <c r="J122" i="3" s="1"/>
  <c r="I55" i="2"/>
  <c r="I122" i="3" s="1"/>
  <c r="G55" i="2"/>
  <c r="G122" i="3" s="1"/>
  <c r="F55" i="2"/>
  <c r="F122" i="3" s="1"/>
  <c r="AN129" i="3"/>
  <c r="AN133" i="3" s="1"/>
  <c r="C20" i="3"/>
  <c r="X95" i="3"/>
  <c r="X92" i="3"/>
  <c r="X96" i="3" s="1"/>
  <c r="E202" i="3"/>
  <c r="I202" i="3"/>
  <c r="B6" i="4"/>
  <c r="E6" i="4"/>
  <c r="D235" i="3"/>
  <c r="D239" i="3" s="1"/>
  <c r="D240" i="3" s="1"/>
  <c r="H6" i="4"/>
  <c r="AD239" i="3"/>
  <c r="AD240" i="3" s="1"/>
  <c r="Q91" i="3"/>
  <c r="W91" i="3"/>
  <c r="AS91" i="3"/>
  <c r="AS92" i="3" s="1"/>
  <c r="AF91" i="3"/>
  <c r="AF92" i="3" s="1"/>
  <c r="L88" i="3"/>
  <c r="I21" i="2"/>
  <c r="I88" i="3" s="1"/>
  <c r="H21" i="2"/>
  <c r="H88" i="3" s="1"/>
  <c r="H91" i="3" s="1"/>
  <c r="G21" i="2"/>
  <c r="G88" i="3" s="1"/>
  <c r="F21" i="2"/>
  <c r="F88" i="3" s="1"/>
  <c r="F91" i="3" s="1"/>
  <c r="E21" i="2"/>
  <c r="E88" i="3" s="1"/>
  <c r="E91" i="3" s="1"/>
  <c r="K21" i="2"/>
  <c r="K88" i="3" s="1"/>
  <c r="K91" i="3" s="1"/>
  <c r="J21" i="2"/>
  <c r="J88" i="3" s="1"/>
  <c r="J91" i="3" s="1"/>
  <c r="AQ15" i="3"/>
  <c r="AQ16" i="3" s="1"/>
  <c r="AZ165" i="3"/>
  <c r="L51" i="3"/>
  <c r="L54" i="3" s="1"/>
  <c r="H20" i="2"/>
  <c r="H51" i="3" s="1"/>
  <c r="H54" i="3" s="1"/>
  <c r="I20" i="2"/>
  <c r="I51" i="3" s="1"/>
  <c r="I54" i="3" s="1"/>
  <c r="G20" i="2"/>
  <c r="G51" i="3" s="1"/>
  <c r="G54" i="3" s="1"/>
  <c r="F20" i="2"/>
  <c r="F51" i="3" s="1"/>
  <c r="F54" i="3" s="1"/>
  <c r="E20" i="2"/>
  <c r="E51" i="3" s="1"/>
  <c r="K20" i="2"/>
  <c r="K51" i="3" s="1"/>
  <c r="K54" i="3" s="1"/>
  <c r="J20" i="2"/>
  <c r="J51" i="3" s="1"/>
  <c r="X54" i="3"/>
  <c r="X55" i="3" s="1"/>
  <c r="Z54" i="3"/>
  <c r="AB54" i="3"/>
  <c r="AE54" i="3"/>
  <c r="AE55" i="3" s="1"/>
  <c r="AY166" i="3"/>
  <c r="AY170" i="3" s="1"/>
  <c r="AF166" i="3"/>
  <c r="AF170" i="3" s="1"/>
  <c r="AJ166" i="3"/>
  <c r="AJ170" i="3" s="1"/>
  <c r="N166" i="3"/>
  <c r="N170" i="3" s="1"/>
  <c r="AF206" i="3"/>
  <c r="AF203" i="3"/>
  <c r="AF207" i="3" s="1"/>
  <c r="AV203" i="3"/>
  <c r="AV207" i="3" s="1"/>
  <c r="O203" i="3"/>
  <c r="O207" i="3" s="1"/>
  <c r="AP206" i="3"/>
  <c r="AP203" i="3"/>
  <c r="AP207" i="3" s="1"/>
  <c r="AB203" i="3"/>
  <c r="AB207" i="3" s="1"/>
  <c r="AS203" i="3"/>
  <c r="AS207" i="3" s="1"/>
  <c r="AS206" i="3"/>
  <c r="L126" i="3"/>
  <c r="L128" i="3" s="1"/>
  <c r="I32" i="2"/>
  <c r="I126" i="3" s="1"/>
  <c r="H32" i="2"/>
  <c r="H126" i="3" s="1"/>
  <c r="H128" i="3" s="1"/>
  <c r="G32" i="2"/>
  <c r="G126" i="3" s="1"/>
  <c r="G128" i="3" s="1"/>
  <c r="E32" i="2"/>
  <c r="E126" i="3" s="1"/>
  <c r="E128" i="3" s="1"/>
  <c r="F32" i="2"/>
  <c r="F126" i="3" s="1"/>
  <c r="F128" i="3" s="1"/>
  <c r="J32" i="2"/>
  <c r="J126" i="3" s="1"/>
  <c r="K32" i="2"/>
  <c r="K126" i="3" s="1"/>
  <c r="L48" i="3"/>
  <c r="K53" i="2"/>
  <c r="K48" i="3" s="1"/>
  <c r="J53" i="2"/>
  <c r="J48" i="3" s="1"/>
  <c r="I53" i="2"/>
  <c r="I48" i="3" s="1"/>
  <c r="H53" i="2"/>
  <c r="H48" i="3" s="1"/>
  <c r="F53" i="2"/>
  <c r="F48" i="3" s="1"/>
  <c r="G53" i="2"/>
  <c r="G48" i="3" s="1"/>
  <c r="E53" i="2"/>
  <c r="E48" i="3" s="1"/>
  <c r="AK58" i="3"/>
  <c r="AK55" i="3"/>
  <c r="AK59" i="3" s="1"/>
  <c r="Q55" i="3"/>
  <c r="Q59" i="3" s="1"/>
  <c r="AF240" i="3"/>
  <c r="AF244" i="3" s="1"/>
  <c r="AC240" i="3"/>
  <c r="AC243" i="3" s="1"/>
  <c r="AA240" i="3"/>
  <c r="AR243" i="3"/>
  <c r="AR240" i="3"/>
  <c r="AR244" i="3" s="1"/>
  <c r="M19" i="3"/>
  <c r="M16" i="3"/>
  <c r="M20" i="3" s="1"/>
  <c r="AU16" i="3"/>
  <c r="AU20" i="3" s="1"/>
  <c r="AG16" i="3"/>
  <c r="AG20" i="3" s="1"/>
  <c r="S19" i="3"/>
  <c r="S16" i="3"/>
  <c r="S20" i="3" s="1"/>
  <c r="AJ19" i="3"/>
  <c r="AJ16" i="3"/>
  <c r="AJ20" i="3" s="1"/>
  <c r="AQ129" i="3"/>
  <c r="AQ133" i="3" s="1"/>
  <c r="AJ129" i="3"/>
  <c r="AJ133" i="3" s="1"/>
  <c r="AJ132" i="3"/>
  <c r="N132" i="3"/>
  <c r="N129" i="3"/>
  <c r="N133" i="3" s="1"/>
  <c r="AM132" i="3"/>
  <c r="AM129" i="3"/>
  <c r="AM133" i="3" s="1"/>
  <c r="Y132" i="3"/>
  <c r="Y129" i="3"/>
  <c r="Y133" i="3" s="1"/>
  <c r="AK95" i="3"/>
  <c r="AK92" i="3"/>
  <c r="AK96" i="3" s="1"/>
  <c r="W95" i="3"/>
  <c r="W92" i="3"/>
  <c r="W96" i="3" s="1"/>
  <c r="AH92" i="3"/>
  <c r="AH96" i="3" s="1"/>
  <c r="AH95" i="3"/>
  <c r="D59" i="3"/>
  <c r="AE166" i="3"/>
  <c r="AE170" i="3" s="1"/>
  <c r="U203" i="3"/>
  <c r="U207" i="3" s="1"/>
  <c r="AF55" i="3"/>
  <c r="AF59" i="3" s="1"/>
  <c r="AF58" i="3"/>
  <c r="M92" i="3"/>
  <c r="M96" i="3" s="1"/>
  <c r="G6" i="4"/>
  <c r="D198" i="3"/>
  <c r="D202" i="3" s="1"/>
  <c r="D203" i="3" s="1"/>
  <c r="J128" i="3"/>
  <c r="I128" i="3"/>
  <c r="E54" i="3"/>
  <c r="E239" i="3"/>
  <c r="AP239" i="3"/>
  <c r="M239" i="3"/>
  <c r="M240" i="3" s="1"/>
  <c r="AG91" i="3"/>
  <c r="AG92" i="3" s="1"/>
  <c r="AM91" i="3"/>
  <c r="N91" i="3"/>
  <c r="AN91" i="3"/>
  <c r="AN92" i="3" s="1"/>
  <c r="T91" i="3"/>
  <c r="T92" i="3" s="1"/>
  <c r="U165" i="3"/>
  <c r="U166" i="3" s="1"/>
  <c r="N165" i="3"/>
  <c r="U54" i="3"/>
  <c r="U55" i="3" s="1"/>
  <c r="AH54" i="3"/>
  <c r="AJ54" i="3"/>
  <c r="AL54" i="3"/>
  <c r="AM54" i="3"/>
  <c r="AM55" i="3" s="1"/>
  <c r="C59" i="3"/>
  <c r="L163" i="3"/>
  <c r="J33" i="2"/>
  <c r="J163" i="3" s="1"/>
  <c r="J165" i="3" s="1"/>
  <c r="E33" i="2"/>
  <c r="E163" i="3" s="1"/>
  <c r="I33" i="2"/>
  <c r="I163" i="3" s="1"/>
  <c r="H33" i="2"/>
  <c r="H163" i="3" s="1"/>
  <c r="G33" i="2"/>
  <c r="G163" i="3" s="1"/>
  <c r="F33" i="2"/>
  <c r="F163" i="3" s="1"/>
  <c r="K33" i="2"/>
  <c r="K163" i="3" s="1"/>
  <c r="K165" i="3" s="1"/>
  <c r="AW169" i="3"/>
  <c r="AW166" i="3"/>
  <c r="AW170" i="3" s="1"/>
  <c r="P166" i="3"/>
  <c r="P170" i="3" s="1"/>
  <c r="AQ166" i="3"/>
  <c r="AQ170" i="3" s="1"/>
  <c r="AR166" i="3"/>
  <c r="AR170" i="3" s="1"/>
  <c r="AT203" i="3"/>
  <c r="AT207" i="3" s="1"/>
  <c r="AT206" i="3"/>
  <c r="X206" i="3"/>
  <c r="X203" i="3"/>
  <c r="X207" i="3" s="1"/>
  <c r="Z206" i="3"/>
  <c r="Z203" i="3"/>
  <c r="Z207" i="3" s="1"/>
  <c r="S206" i="3"/>
  <c r="S203" i="3"/>
  <c r="S207" i="3" s="1"/>
  <c r="AJ203" i="3"/>
  <c r="AJ207" i="3" s="1"/>
  <c r="AJ206" i="3"/>
  <c r="T58" i="3"/>
  <c r="T55" i="3"/>
  <c r="T59" i="3" s="1"/>
  <c r="N58" i="3"/>
  <c r="N55" i="3"/>
  <c r="N59" i="3" s="1"/>
  <c r="Y55" i="3"/>
  <c r="Y59" i="3" s="1"/>
  <c r="Y58" i="3"/>
  <c r="AX55" i="3"/>
  <c r="AX59" i="3" s="1"/>
  <c r="AO243" i="3"/>
  <c r="AO240" i="3"/>
  <c r="AT240" i="3"/>
  <c r="AT244" i="3" s="1"/>
  <c r="X240" i="3"/>
  <c r="X244" i="3" s="1"/>
  <c r="X243" i="3"/>
  <c r="AN240" i="3"/>
  <c r="AN244" i="3" s="1"/>
  <c r="AI243" i="3"/>
  <c r="AI240" i="3"/>
  <c r="AZ243" i="3"/>
  <c r="AZ240" i="3"/>
  <c r="AZ244" i="3" s="1"/>
  <c r="AS16" i="3"/>
  <c r="AS20" i="3" s="1"/>
  <c r="P19" i="3"/>
  <c r="P16" i="3"/>
  <c r="P20" i="3" s="1"/>
  <c r="AO19" i="3"/>
  <c r="AO16" i="3"/>
  <c r="AO20" i="3" s="1"/>
  <c r="AA19" i="3"/>
  <c r="AA16" i="3"/>
  <c r="AA20" i="3" s="1"/>
  <c r="AR16" i="3"/>
  <c r="AR20" i="3" s="1"/>
  <c r="R129" i="3"/>
  <c r="R133" i="3" s="1"/>
  <c r="AR129" i="3"/>
  <c r="AR133" i="3" s="1"/>
  <c r="V132" i="3"/>
  <c r="V129" i="3"/>
  <c r="V133" i="3" s="1"/>
  <c r="AU129" i="3"/>
  <c r="AU133" i="3" s="1"/>
  <c r="AG132" i="3"/>
  <c r="AG129" i="3"/>
  <c r="AG133" i="3" s="1"/>
  <c r="AE92" i="3"/>
  <c r="AE96" i="3" s="1"/>
  <c r="Q92" i="3"/>
  <c r="Q96" i="3" s="1"/>
  <c r="AP92" i="3"/>
  <c r="AP96" i="3" s="1"/>
  <c r="K128" i="3"/>
  <c r="I91" i="3"/>
  <c r="G91" i="3"/>
  <c r="C133" i="3"/>
  <c r="Y91" i="3"/>
  <c r="V91" i="3"/>
  <c r="V92" i="3" s="1"/>
  <c r="AV91" i="3"/>
  <c r="AV92" i="3" s="1"/>
  <c r="AB91" i="3"/>
  <c r="AB92" i="3" s="1"/>
  <c r="AG15" i="3"/>
  <c r="L237" i="3"/>
  <c r="G35" i="2"/>
  <c r="G237" i="3" s="1"/>
  <c r="E35" i="2"/>
  <c r="E237" i="3" s="1"/>
  <c r="K35" i="2"/>
  <c r="K237" i="3" s="1"/>
  <c r="K239" i="3" s="1"/>
  <c r="J35" i="2"/>
  <c r="J237" i="3" s="1"/>
  <c r="J239" i="3" s="1"/>
  <c r="I35" i="2"/>
  <c r="I237" i="3" s="1"/>
  <c r="H35" i="2"/>
  <c r="H237" i="3" s="1"/>
  <c r="F35" i="2"/>
  <c r="F237" i="3" s="1"/>
  <c r="F239" i="3" s="1"/>
  <c r="V165" i="3"/>
  <c r="V166" i="3" s="1"/>
  <c r="AD54" i="3"/>
  <c r="AD55" i="3" s="1"/>
  <c r="AV54" i="3"/>
  <c r="AV55" i="3" s="1"/>
  <c r="AY54" i="3"/>
  <c r="AY55" i="3" s="1"/>
  <c r="AU54" i="3"/>
  <c r="AU55" i="3" s="1"/>
  <c r="Y169" i="3"/>
  <c r="Y166" i="3"/>
  <c r="Y170" i="3" s="1"/>
  <c r="AA166" i="3"/>
  <c r="AA170" i="3" s="1"/>
  <c r="AA169" i="3"/>
  <c r="S166" i="3"/>
  <c r="S170" i="3" s="1"/>
  <c r="AZ166" i="3"/>
  <c r="AZ170" i="3" s="1"/>
  <c r="AD166" i="3"/>
  <c r="AD170" i="3" s="1"/>
  <c r="AG203" i="3"/>
  <c r="AG207" i="3" s="1"/>
  <c r="AL203" i="3"/>
  <c r="AL207" i="3" s="1"/>
  <c r="AN206" i="3"/>
  <c r="AN203" i="3"/>
  <c r="AN207" i="3" s="1"/>
  <c r="AA206" i="3"/>
  <c r="AA203" i="3"/>
  <c r="AA207" i="3" s="1"/>
  <c r="AR203" i="3"/>
  <c r="AR207" i="3" s="1"/>
  <c r="AR206" i="3"/>
  <c r="M58" i="3"/>
  <c r="M55" i="3"/>
  <c r="M59" i="3" s="1"/>
  <c r="V58" i="3"/>
  <c r="V55" i="3"/>
  <c r="V59" i="3" s="1"/>
  <c r="AG55" i="3"/>
  <c r="AG59" i="3" s="1"/>
  <c r="AG58" i="3"/>
  <c r="S55" i="3"/>
  <c r="S59" i="3" s="1"/>
  <c r="AS240" i="3"/>
  <c r="V240" i="3"/>
  <c r="V244" i="3" s="1"/>
  <c r="AL240" i="3"/>
  <c r="AL244" i="3" s="1"/>
  <c r="AL243" i="3"/>
  <c r="R243" i="3"/>
  <c r="R240" i="3"/>
  <c r="R244" i="3" s="1"/>
  <c r="AQ243" i="3"/>
  <c r="AQ240" i="3"/>
  <c r="U19" i="3"/>
  <c r="U16" i="3"/>
  <c r="U20" i="3" s="1"/>
  <c r="N16" i="3"/>
  <c r="N20" i="3" s="1"/>
  <c r="X19" i="3"/>
  <c r="X16" i="3"/>
  <c r="X20" i="3" s="1"/>
  <c r="AW16" i="3"/>
  <c r="AW20" i="3" s="1"/>
  <c r="AI19" i="3"/>
  <c r="AI16" i="3"/>
  <c r="AI20" i="3" s="1"/>
  <c r="AZ16" i="3"/>
  <c r="AZ20" i="3" s="1"/>
  <c r="AX129" i="3"/>
  <c r="AX133" i="3" s="1"/>
  <c r="AZ129" i="3"/>
  <c r="AZ133" i="3" s="1"/>
  <c r="AD132" i="3"/>
  <c r="AD129" i="3"/>
  <c r="AD133" i="3" s="1"/>
  <c r="P129" i="3"/>
  <c r="P133" i="3" s="1"/>
  <c r="AO132" i="3"/>
  <c r="AO129" i="3"/>
  <c r="AO133" i="3" s="1"/>
  <c r="AI92" i="3"/>
  <c r="AI96" i="3" s="1"/>
  <c r="AZ92" i="3"/>
  <c r="AZ96" i="3" s="1"/>
  <c r="N92" i="3"/>
  <c r="N96" i="3" s="1"/>
  <c r="AM95" i="3"/>
  <c r="AM92" i="3"/>
  <c r="AM96" i="3" s="1"/>
  <c r="Y92" i="3"/>
  <c r="Y96" i="3" s="1"/>
  <c r="AX92" i="3"/>
  <c r="AX96" i="3" s="1"/>
  <c r="U170" i="3" l="1"/>
  <c r="U169" i="3"/>
  <c r="AE59" i="3"/>
  <c r="AE58" i="3"/>
  <c r="AQ96" i="3"/>
  <c r="AQ95" i="3"/>
  <c r="AU59" i="3"/>
  <c r="AU58" i="3"/>
  <c r="V96" i="3"/>
  <c r="V95" i="3"/>
  <c r="T96" i="3"/>
  <c r="T95" i="3"/>
  <c r="Z244" i="3"/>
  <c r="Z243" i="3"/>
  <c r="P96" i="3"/>
  <c r="P95" i="3"/>
  <c r="AD244" i="3"/>
  <c r="AD243" i="3"/>
  <c r="AY96" i="3"/>
  <c r="AY95" i="3"/>
  <c r="AV59" i="3"/>
  <c r="AV58" i="3"/>
  <c r="X59" i="3"/>
  <c r="X58" i="3"/>
  <c r="AT59" i="3"/>
  <c r="AT58" i="3"/>
  <c r="U96" i="3"/>
  <c r="U95" i="3"/>
  <c r="AC59" i="3"/>
  <c r="AC58" i="3"/>
  <c r="T244" i="3"/>
  <c r="T243" i="3"/>
  <c r="AQ59" i="3"/>
  <c r="AQ58" i="3"/>
  <c r="AA59" i="3"/>
  <c r="AA58" i="3"/>
  <c r="AY59" i="3"/>
  <c r="AY58" i="3"/>
  <c r="AN96" i="3"/>
  <c r="AN95" i="3"/>
  <c r="AD59" i="3"/>
  <c r="AD58" i="3"/>
  <c r="V170" i="3"/>
  <c r="V169" i="3"/>
  <c r="AG96" i="3"/>
  <c r="AG95" i="3"/>
  <c r="AQ20" i="3"/>
  <c r="AQ19" i="3"/>
  <c r="AP59" i="3"/>
  <c r="AP58" i="3"/>
  <c r="AC20" i="3"/>
  <c r="AC19" i="3"/>
  <c r="AX20" i="3"/>
  <c r="AX19" i="3"/>
  <c r="U59" i="3"/>
  <c r="U58" i="3"/>
  <c r="M241" i="3"/>
  <c r="N241" i="3" s="1"/>
  <c r="M244" i="3"/>
  <c r="M243" i="3"/>
  <c r="AF96" i="3"/>
  <c r="AF95" i="3"/>
  <c r="AV170" i="3"/>
  <c r="AV169" i="3"/>
  <c r="AU96" i="3"/>
  <c r="AU95" i="3"/>
  <c r="AV96" i="3"/>
  <c r="AV95" i="3"/>
  <c r="AM59" i="3"/>
  <c r="AM58" i="3"/>
  <c r="AB96" i="3"/>
  <c r="AB95" i="3"/>
  <c r="AS96" i="3"/>
  <c r="AS95" i="3"/>
  <c r="W170" i="3"/>
  <c r="W169" i="3"/>
  <c r="AU244" i="3"/>
  <c r="AU241" i="3"/>
  <c r="AV241" i="3" s="1"/>
  <c r="AU243" i="3"/>
  <c r="AV20" i="3"/>
  <c r="AV19" i="3"/>
  <c r="W244" i="3"/>
  <c r="W241" i="3"/>
  <c r="X241" i="3" s="1"/>
  <c r="J92" i="3"/>
  <c r="J96" i="3" s="1"/>
  <c r="J95" i="3"/>
  <c r="AS241" i="3"/>
  <c r="AT241" i="3" s="1"/>
  <c r="AS244" i="3"/>
  <c r="D244" i="3"/>
  <c r="J129" i="3"/>
  <c r="J133" i="3" s="1"/>
  <c r="I16" i="3"/>
  <c r="I20" i="3" s="1"/>
  <c r="AS132" i="3"/>
  <c r="I92" i="3"/>
  <c r="I96" i="3" s="1"/>
  <c r="I95" i="3"/>
  <c r="AA132" i="3"/>
  <c r="T132" i="3"/>
  <c r="J203" i="3"/>
  <c r="J207" i="3" s="1"/>
  <c r="AM206" i="3"/>
  <c r="V206" i="3"/>
  <c r="AH132" i="3"/>
  <c r="F240" i="3"/>
  <c r="F244" i="3" s="1"/>
  <c r="F243" i="3"/>
  <c r="M206" i="3"/>
  <c r="S132" i="3"/>
  <c r="AX132" i="3"/>
  <c r="S58" i="3"/>
  <c r="AL206" i="3"/>
  <c r="S169" i="3"/>
  <c r="Q95" i="3"/>
  <c r="R132" i="3"/>
  <c r="AN243" i="3"/>
  <c r="AX58" i="3"/>
  <c r="AQ169" i="3"/>
  <c r="AF243" i="3"/>
  <c r="K55" i="3"/>
  <c r="K59" i="3" s="1"/>
  <c r="K58" i="3"/>
  <c r="O206" i="3"/>
  <c r="AJ169" i="3"/>
  <c r="L91" i="3"/>
  <c r="H129" i="3"/>
  <c r="H133" i="3" s="1"/>
  <c r="K16" i="3"/>
  <c r="K20" i="3" s="1"/>
  <c r="W243" i="3"/>
  <c r="U241" i="3"/>
  <c r="V241" i="3" s="1"/>
  <c r="U244" i="3"/>
  <c r="AE206" i="3"/>
  <c r="AB169" i="3"/>
  <c r="E95" i="3"/>
  <c r="E92" i="3"/>
  <c r="E93" i="3" s="1"/>
  <c r="I166" i="3"/>
  <c r="I170" i="3" s="1"/>
  <c r="E203" i="3"/>
  <c r="E207" i="3" s="1"/>
  <c r="C217" i="3" s="1"/>
  <c r="G239" i="3"/>
  <c r="G240" i="3" s="1"/>
  <c r="E130" i="3"/>
  <c r="L55" i="3"/>
  <c r="L59" i="3" s="1"/>
  <c r="H206" i="3"/>
  <c r="H203" i="3"/>
  <c r="H207" i="3" s="1"/>
  <c r="J16" i="3"/>
  <c r="J20" i="3" s="1"/>
  <c r="G95" i="3"/>
  <c r="G92" i="3"/>
  <c r="G96" i="3" s="1"/>
  <c r="Y206" i="3"/>
  <c r="AT95" i="3"/>
  <c r="AV132" i="3"/>
  <c r="F203" i="3"/>
  <c r="F207" i="3" s="1"/>
  <c r="Z169" i="3"/>
  <c r="AP243" i="3"/>
  <c r="O169" i="3"/>
  <c r="AD95" i="3"/>
  <c r="AT132" i="3"/>
  <c r="AY19" i="3"/>
  <c r="V19" i="3"/>
  <c r="AL58" i="3"/>
  <c r="AQ206" i="3"/>
  <c r="X132" i="3"/>
  <c r="AT19" i="3"/>
  <c r="AO169" i="3"/>
  <c r="E165" i="3"/>
  <c r="E166" i="3" s="1"/>
  <c r="K129" i="3"/>
  <c r="K133" i="3" s="1"/>
  <c r="K132" i="3"/>
  <c r="S241" i="3"/>
  <c r="T241" i="3" s="1"/>
  <c r="S244" i="3"/>
  <c r="AA241" i="3"/>
  <c r="AB241" i="3" s="1"/>
  <c r="AA244" i="3"/>
  <c r="E58" i="3"/>
  <c r="E55" i="3"/>
  <c r="E129" i="3"/>
  <c r="E132" i="3"/>
  <c r="Y19" i="3"/>
  <c r="S243" i="3"/>
  <c r="AZ58" i="3"/>
  <c r="W19" i="3"/>
  <c r="L166" i="3"/>
  <c r="L170" i="3" s="1"/>
  <c r="AE19" i="3"/>
  <c r="AM244" i="3"/>
  <c r="AM241" i="3"/>
  <c r="AN241" i="3" s="1"/>
  <c r="AR58" i="3"/>
  <c r="AX169" i="3"/>
  <c r="N95" i="3"/>
  <c r="P132" i="3"/>
  <c r="AZ19" i="3"/>
  <c r="N19" i="3"/>
  <c r="AG206" i="3"/>
  <c r="AE95" i="3"/>
  <c r="AU132" i="3"/>
  <c r="AR19" i="3"/>
  <c r="AS19" i="3"/>
  <c r="P169" i="3"/>
  <c r="D207" i="3"/>
  <c r="C222" i="3"/>
  <c r="U206" i="3"/>
  <c r="AG19" i="3"/>
  <c r="AA243" i="3"/>
  <c r="G58" i="3"/>
  <c r="G55" i="3"/>
  <c r="G59" i="3" s="1"/>
  <c r="AV206" i="3"/>
  <c r="AF169" i="3"/>
  <c r="AN132" i="3"/>
  <c r="L129" i="3"/>
  <c r="L133" i="3" s="1"/>
  <c r="L132" i="3"/>
  <c r="AP132" i="3"/>
  <c r="AX206" i="3"/>
  <c r="R169" i="3"/>
  <c r="K92" i="3"/>
  <c r="K96" i="3" s="1"/>
  <c r="K95" i="3"/>
  <c r="Y244" i="3"/>
  <c r="Y241" i="3"/>
  <c r="Z241" i="3" s="1"/>
  <c r="G203" i="3"/>
  <c r="G207" i="3" s="1"/>
  <c r="G206" i="3"/>
  <c r="F15" i="3"/>
  <c r="I243" i="3"/>
  <c r="I240" i="3"/>
  <c r="AI58" i="3"/>
  <c r="AG244" i="3"/>
  <c r="AG241" i="3"/>
  <c r="AH241" i="3" s="1"/>
  <c r="G165" i="3"/>
  <c r="D170" i="3"/>
  <c r="F166" i="3"/>
  <c r="F170" i="3" s="1"/>
  <c r="H240" i="3"/>
  <c r="H244" i="3" s="1"/>
  <c r="H243" i="3"/>
  <c r="AX95" i="3"/>
  <c r="AZ95" i="3"/>
  <c r="V243" i="3"/>
  <c r="AD169" i="3"/>
  <c r="AT243" i="3"/>
  <c r="AQ132" i="3"/>
  <c r="AU19" i="3"/>
  <c r="Q58" i="3"/>
  <c r="F58" i="3"/>
  <c r="F55" i="3"/>
  <c r="F59" i="3" s="1"/>
  <c r="AB206" i="3"/>
  <c r="AY169" i="3"/>
  <c r="F132" i="3"/>
  <c r="F129" i="3"/>
  <c r="F133" i="3" s="1"/>
  <c r="F16" i="3"/>
  <c r="F20" i="3" s="1"/>
  <c r="O244" i="3"/>
  <c r="O241" i="3"/>
  <c r="P241" i="3" s="1"/>
  <c r="AK206" i="3"/>
  <c r="D20" i="3"/>
  <c r="C32" i="3"/>
  <c r="L92" i="3"/>
  <c r="L96" i="3" s="1"/>
  <c r="Y243" i="3"/>
  <c r="G166" i="3"/>
  <c r="G170" i="3" s="1"/>
  <c r="AH169" i="3"/>
  <c r="W132" i="3"/>
  <c r="T19" i="3"/>
  <c r="AK19" i="3"/>
  <c r="AK241" i="3"/>
  <c r="AL241" i="3" s="1"/>
  <c r="AK244" i="3"/>
  <c r="L203" i="3"/>
  <c r="L207" i="3" s="1"/>
  <c r="L206" i="3"/>
  <c r="X169" i="3"/>
  <c r="AL95" i="3"/>
  <c r="Z19" i="3"/>
  <c r="J243" i="3"/>
  <c r="J240" i="3"/>
  <c r="J244" i="3" s="1"/>
  <c r="AL132" i="3"/>
  <c r="AI206" i="3"/>
  <c r="H165" i="3"/>
  <c r="H166" i="3" s="1"/>
  <c r="C27" i="3"/>
  <c r="Q244" i="3"/>
  <c r="Q241" i="3"/>
  <c r="R241" i="3" s="1"/>
  <c r="AC241" i="3"/>
  <c r="AD241" i="3" s="1"/>
  <c r="AC244" i="3"/>
  <c r="H55" i="3"/>
  <c r="H59" i="3" s="1"/>
  <c r="G129" i="3"/>
  <c r="G133" i="3" s="1"/>
  <c r="G19" i="3"/>
  <c r="G16" i="3"/>
  <c r="G20" i="3" s="1"/>
  <c r="D241" i="3"/>
  <c r="F95" i="3"/>
  <c r="F92" i="3"/>
  <c r="F96" i="3" s="1"/>
  <c r="J166" i="3"/>
  <c r="J170" i="3" s="1"/>
  <c r="I206" i="3"/>
  <c r="I203" i="3"/>
  <c r="I207" i="3" s="1"/>
  <c r="L15" i="3"/>
  <c r="L16" i="3" s="1"/>
  <c r="K240" i="3"/>
  <c r="AY241" i="3"/>
  <c r="AZ241" i="3" s="1"/>
  <c r="AY244" i="3"/>
  <c r="I165" i="3"/>
  <c r="E19" i="3"/>
  <c r="E16" i="3"/>
  <c r="E20" i="3" s="1"/>
  <c r="AW244" i="3"/>
  <c r="AW241" i="3"/>
  <c r="AX241" i="3" s="1"/>
  <c r="Y95" i="3"/>
  <c r="AI95" i="3"/>
  <c r="AZ132" i="3"/>
  <c r="AW19" i="3"/>
  <c r="AQ241" i="3"/>
  <c r="AR241" i="3" s="1"/>
  <c r="AQ244" i="3"/>
  <c r="AS243" i="3"/>
  <c r="AZ169" i="3"/>
  <c r="AP95" i="3"/>
  <c r="AR132" i="3"/>
  <c r="AI241" i="3"/>
  <c r="AJ241" i="3" s="1"/>
  <c r="AI244" i="3"/>
  <c r="AO244" i="3"/>
  <c r="AO241" i="3"/>
  <c r="AP241" i="3" s="1"/>
  <c r="AR169" i="3"/>
  <c r="M95" i="3"/>
  <c r="AE169" i="3"/>
  <c r="I55" i="3"/>
  <c r="I59" i="3" s="1"/>
  <c r="N169" i="3"/>
  <c r="J54" i="3"/>
  <c r="J55" i="3" s="1"/>
  <c r="I132" i="3"/>
  <c r="I129" i="3"/>
  <c r="I133" i="3" s="1"/>
  <c r="H16" i="3"/>
  <c r="H20" i="3" s="1"/>
  <c r="AC169" i="3"/>
  <c r="O95" i="3"/>
  <c r="AE132" i="3"/>
  <c r="AB19" i="3"/>
  <c r="AL19" i="3"/>
  <c r="W58" i="3"/>
  <c r="T206" i="3"/>
  <c r="AS169" i="3"/>
  <c r="AI169" i="3"/>
  <c r="H92" i="3"/>
  <c r="H96" i="3" s="1"/>
  <c r="O132" i="3"/>
  <c r="K166" i="3"/>
  <c r="K170" i="3" s="1"/>
  <c r="AP19" i="3"/>
  <c r="AB243" i="3"/>
  <c r="AE244" i="3"/>
  <c r="AE241" i="3"/>
  <c r="AF241" i="3" s="1"/>
  <c r="O58" i="3"/>
  <c r="K206" i="3"/>
  <c r="K203" i="3"/>
  <c r="K207" i="3" s="1"/>
  <c r="Q206" i="3"/>
  <c r="AY206" i="3"/>
  <c r="AN19" i="3"/>
  <c r="E240" i="3"/>
  <c r="D204" i="3"/>
  <c r="AU169" i="3"/>
  <c r="E56" i="3"/>
  <c r="L239" i="3"/>
  <c r="L240" i="3" s="1"/>
  <c r="R19" i="3"/>
  <c r="AY243" i="3"/>
  <c r="P206" i="3"/>
  <c r="F165" i="3"/>
  <c r="L20" i="3" l="1"/>
  <c r="L19" i="3"/>
  <c r="H170" i="3"/>
  <c r="H169" i="3"/>
  <c r="F93" i="3"/>
  <c r="G93" i="3" s="1"/>
  <c r="H93" i="3" s="1"/>
  <c r="I93" i="3" s="1"/>
  <c r="J93" i="3" s="1"/>
  <c r="K93" i="3" s="1"/>
  <c r="L93" i="3" s="1"/>
  <c r="M93" i="3" s="1"/>
  <c r="N93" i="3" s="1"/>
  <c r="O93" i="3" s="1"/>
  <c r="P93" i="3" s="1"/>
  <c r="Q93" i="3" s="1"/>
  <c r="R93" i="3" s="1"/>
  <c r="S93" i="3" s="1"/>
  <c r="T93" i="3" s="1"/>
  <c r="U93" i="3" s="1"/>
  <c r="V93" i="3" s="1"/>
  <c r="W93" i="3" s="1"/>
  <c r="X93" i="3" s="1"/>
  <c r="Y93" i="3" s="1"/>
  <c r="Z93" i="3" s="1"/>
  <c r="AA93" i="3" s="1"/>
  <c r="AB93" i="3" s="1"/>
  <c r="AC93" i="3" s="1"/>
  <c r="AD93" i="3" s="1"/>
  <c r="AE93" i="3" s="1"/>
  <c r="AF93" i="3" s="1"/>
  <c r="AG93" i="3" s="1"/>
  <c r="AH93" i="3" s="1"/>
  <c r="AI93" i="3" s="1"/>
  <c r="AJ93" i="3" s="1"/>
  <c r="AK93" i="3" s="1"/>
  <c r="AL93" i="3" s="1"/>
  <c r="AM93" i="3" s="1"/>
  <c r="AN93" i="3" s="1"/>
  <c r="AO93" i="3" s="1"/>
  <c r="AP93" i="3" s="1"/>
  <c r="AQ93" i="3" s="1"/>
  <c r="AR93" i="3" s="1"/>
  <c r="AS93" i="3" s="1"/>
  <c r="AT93" i="3" s="1"/>
  <c r="AU93" i="3" s="1"/>
  <c r="AV93" i="3" s="1"/>
  <c r="AW93" i="3" s="1"/>
  <c r="AX93" i="3" s="1"/>
  <c r="AY93" i="3" s="1"/>
  <c r="AZ93" i="3" s="1"/>
  <c r="C97" i="3"/>
  <c r="L244" i="3"/>
  <c r="L243" i="3"/>
  <c r="C30" i="3"/>
  <c r="C262" i="3"/>
  <c r="C31" i="3"/>
  <c r="J59" i="3"/>
  <c r="J58" i="3"/>
  <c r="C29" i="3"/>
  <c r="C179" i="3"/>
  <c r="E170" i="3"/>
  <c r="C190" i="3"/>
  <c r="C191" i="3"/>
  <c r="C184" i="3"/>
  <c r="E169" i="3"/>
  <c r="C185" i="3"/>
  <c r="C186" i="3"/>
  <c r="E167" i="3"/>
  <c r="C188" i="3"/>
  <c r="C182" i="3"/>
  <c r="F8" i="4"/>
  <c r="C187" i="3"/>
  <c r="C183" i="3"/>
  <c r="F7" i="4"/>
  <c r="C189" i="3"/>
  <c r="G244" i="3"/>
  <c r="G241" i="3"/>
  <c r="H241" i="3" s="1"/>
  <c r="H8" i="4"/>
  <c r="C257" i="3"/>
  <c r="C256" i="3"/>
  <c r="G243" i="3"/>
  <c r="C258" i="3"/>
  <c r="C260" i="3"/>
  <c r="C61" i="3"/>
  <c r="B7" i="4"/>
  <c r="C214" i="3"/>
  <c r="C220" i="3"/>
  <c r="K169" i="3"/>
  <c r="G132" i="3"/>
  <c r="C28" i="3"/>
  <c r="C37" i="3"/>
  <c r="C40" i="3"/>
  <c r="F19" i="3"/>
  <c r="C178" i="3"/>
  <c r="C215" i="3"/>
  <c r="C226" i="3"/>
  <c r="L58" i="3"/>
  <c r="I169" i="3"/>
  <c r="C265" i="3"/>
  <c r="C264" i="3"/>
  <c r="K241" i="3"/>
  <c r="L241" i="3" s="1"/>
  <c r="K244" i="3"/>
  <c r="C41" i="3"/>
  <c r="F56" i="3"/>
  <c r="G56" i="3" s="1"/>
  <c r="H56" i="3" s="1"/>
  <c r="I56" i="3" s="1"/>
  <c r="J56" i="3" s="1"/>
  <c r="K56" i="3" s="1"/>
  <c r="L56" i="3" s="1"/>
  <c r="M56" i="3" s="1"/>
  <c r="N56" i="3" s="1"/>
  <c r="O56" i="3" s="1"/>
  <c r="P56" i="3" s="1"/>
  <c r="Q56" i="3" s="1"/>
  <c r="R56" i="3" s="1"/>
  <c r="S56" i="3" s="1"/>
  <c r="T56" i="3" s="1"/>
  <c r="U56" i="3" s="1"/>
  <c r="V56" i="3" s="1"/>
  <c r="W56" i="3" s="1"/>
  <c r="X56" i="3" s="1"/>
  <c r="Y56" i="3" s="1"/>
  <c r="Z56" i="3" s="1"/>
  <c r="AA56" i="3" s="1"/>
  <c r="AB56" i="3" s="1"/>
  <c r="AC56" i="3" s="1"/>
  <c r="AD56" i="3" s="1"/>
  <c r="AE56" i="3" s="1"/>
  <c r="AF56" i="3" s="1"/>
  <c r="AG56" i="3" s="1"/>
  <c r="AH56" i="3" s="1"/>
  <c r="AI56" i="3" s="1"/>
  <c r="AJ56" i="3" s="1"/>
  <c r="AK56" i="3" s="1"/>
  <c r="AL56" i="3" s="1"/>
  <c r="AM56" i="3" s="1"/>
  <c r="AN56" i="3" s="1"/>
  <c r="AO56" i="3" s="1"/>
  <c r="AP56" i="3" s="1"/>
  <c r="AQ56" i="3" s="1"/>
  <c r="AR56" i="3" s="1"/>
  <c r="AS56" i="3" s="1"/>
  <c r="AT56" i="3" s="1"/>
  <c r="AU56" i="3" s="1"/>
  <c r="AV56" i="3" s="1"/>
  <c r="AW56" i="3" s="1"/>
  <c r="AX56" i="3" s="1"/>
  <c r="AY56" i="3" s="1"/>
  <c r="AZ56" i="3" s="1"/>
  <c r="C253" i="3"/>
  <c r="H58" i="3"/>
  <c r="C63" i="3" s="1"/>
  <c r="C34" i="3"/>
  <c r="B8" i="4"/>
  <c r="F169" i="3"/>
  <c r="C177" i="3"/>
  <c r="C216" i="3"/>
  <c r="C221" i="3"/>
  <c r="C223" i="3"/>
  <c r="F130" i="3"/>
  <c r="G130" i="3" s="1"/>
  <c r="H130" i="3" s="1"/>
  <c r="I130" i="3" s="1"/>
  <c r="J130" i="3" s="1"/>
  <c r="K130" i="3" s="1"/>
  <c r="L130" i="3" s="1"/>
  <c r="M130" i="3" s="1"/>
  <c r="N130" i="3" s="1"/>
  <c r="O130" i="3" s="1"/>
  <c r="P130" i="3" s="1"/>
  <c r="Q130" i="3" s="1"/>
  <c r="R130" i="3" s="1"/>
  <c r="S130" i="3" s="1"/>
  <c r="T130" i="3" s="1"/>
  <c r="U130" i="3" s="1"/>
  <c r="V130" i="3" s="1"/>
  <c r="W130" i="3" s="1"/>
  <c r="X130" i="3" s="1"/>
  <c r="Y130" i="3" s="1"/>
  <c r="Z130" i="3" s="1"/>
  <c r="AA130" i="3" s="1"/>
  <c r="AB130" i="3" s="1"/>
  <c r="AC130" i="3" s="1"/>
  <c r="AD130" i="3" s="1"/>
  <c r="AE130" i="3" s="1"/>
  <c r="AF130" i="3" s="1"/>
  <c r="AG130" i="3" s="1"/>
  <c r="AH130" i="3" s="1"/>
  <c r="AI130" i="3" s="1"/>
  <c r="AJ130" i="3" s="1"/>
  <c r="AK130" i="3" s="1"/>
  <c r="AL130" i="3" s="1"/>
  <c r="AM130" i="3" s="1"/>
  <c r="AN130" i="3" s="1"/>
  <c r="AO130" i="3" s="1"/>
  <c r="AP130" i="3" s="1"/>
  <c r="AQ130" i="3" s="1"/>
  <c r="AR130" i="3" s="1"/>
  <c r="AS130" i="3" s="1"/>
  <c r="AT130" i="3" s="1"/>
  <c r="AU130" i="3" s="1"/>
  <c r="AV130" i="3" s="1"/>
  <c r="AW130" i="3" s="1"/>
  <c r="AX130" i="3" s="1"/>
  <c r="AY130" i="3" s="1"/>
  <c r="AZ130" i="3" s="1"/>
  <c r="C134" i="3"/>
  <c r="E96" i="3"/>
  <c r="D7" i="4"/>
  <c r="D8" i="4"/>
  <c r="C111" i="3"/>
  <c r="C115" i="3"/>
  <c r="C110" i="3"/>
  <c r="C112" i="3"/>
  <c r="C109" i="3"/>
  <c r="C117" i="3"/>
  <c r="C113" i="3"/>
  <c r="C114" i="3"/>
  <c r="C108" i="3"/>
  <c r="C116" i="3"/>
  <c r="K19" i="3"/>
  <c r="J206" i="3"/>
  <c r="C261" i="3"/>
  <c r="C259" i="3"/>
  <c r="H19" i="3"/>
  <c r="C23" i="3" s="1"/>
  <c r="K243" i="3"/>
  <c r="C22" i="3"/>
  <c r="E204" i="3"/>
  <c r="F204" i="3" s="1"/>
  <c r="G204" i="3" s="1"/>
  <c r="H204" i="3" s="1"/>
  <c r="I204" i="3" s="1"/>
  <c r="J204" i="3" s="1"/>
  <c r="K204" i="3" s="1"/>
  <c r="L204" i="3" s="1"/>
  <c r="M204" i="3" s="1"/>
  <c r="N204" i="3" s="1"/>
  <c r="O204" i="3" s="1"/>
  <c r="P204" i="3" s="1"/>
  <c r="Q204" i="3" s="1"/>
  <c r="R204" i="3" s="1"/>
  <c r="S204" i="3" s="1"/>
  <c r="T204" i="3" s="1"/>
  <c r="U204" i="3" s="1"/>
  <c r="V204" i="3" s="1"/>
  <c r="W204" i="3" s="1"/>
  <c r="X204" i="3" s="1"/>
  <c r="Y204" i="3" s="1"/>
  <c r="Z204" i="3" s="1"/>
  <c r="AA204" i="3" s="1"/>
  <c r="AB204" i="3" s="1"/>
  <c r="AC204" i="3" s="1"/>
  <c r="AD204" i="3" s="1"/>
  <c r="AE204" i="3" s="1"/>
  <c r="AF204" i="3" s="1"/>
  <c r="AG204" i="3" s="1"/>
  <c r="AH204" i="3" s="1"/>
  <c r="AI204" i="3" s="1"/>
  <c r="AJ204" i="3" s="1"/>
  <c r="AK204" i="3" s="1"/>
  <c r="AL204" i="3" s="1"/>
  <c r="AM204" i="3" s="1"/>
  <c r="AN204" i="3" s="1"/>
  <c r="AO204" i="3" s="1"/>
  <c r="AP204" i="3" s="1"/>
  <c r="AQ204" i="3" s="1"/>
  <c r="AR204" i="3" s="1"/>
  <c r="AS204" i="3" s="1"/>
  <c r="AT204" i="3" s="1"/>
  <c r="AU204" i="3" s="1"/>
  <c r="AV204" i="3" s="1"/>
  <c r="AW204" i="3" s="1"/>
  <c r="AX204" i="3" s="1"/>
  <c r="AY204" i="3" s="1"/>
  <c r="AZ204" i="3" s="1"/>
  <c r="G169" i="3"/>
  <c r="C39" i="3"/>
  <c r="C180" i="3"/>
  <c r="C218" i="3"/>
  <c r="G8" i="4"/>
  <c r="C224" i="3"/>
  <c r="C137" i="3"/>
  <c r="C135" i="3"/>
  <c r="H132" i="3"/>
  <c r="C138" i="3" s="1"/>
  <c r="E17" i="3"/>
  <c r="I19" i="3"/>
  <c r="C24" i="3" s="1"/>
  <c r="H7" i="4"/>
  <c r="C33" i="3"/>
  <c r="C228" i="3"/>
  <c r="E243" i="3"/>
  <c r="H95" i="3"/>
  <c r="I58" i="3"/>
  <c r="C64" i="3" s="1"/>
  <c r="J169" i="3"/>
  <c r="C38" i="3"/>
  <c r="C181" i="3"/>
  <c r="C219" i="3"/>
  <c r="G7" i="4"/>
  <c r="E133" i="3"/>
  <c r="C150" i="3"/>
  <c r="C152" i="3"/>
  <c r="C148" i="3"/>
  <c r="C146" i="3"/>
  <c r="E8" i="4"/>
  <c r="C151" i="3"/>
  <c r="E7" i="4"/>
  <c r="C154" i="3"/>
  <c r="C153" i="3"/>
  <c r="C147" i="3"/>
  <c r="C145" i="3"/>
  <c r="C149" i="3"/>
  <c r="F206" i="3"/>
  <c r="J19" i="3"/>
  <c r="C25" i="3" s="1"/>
  <c r="J132" i="3"/>
  <c r="C35" i="3"/>
  <c r="C225" i="3"/>
  <c r="C100" i="3"/>
  <c r="C98" i="3"/>
  <c r="C102" i="3"/>
  <c r="E241" i="3"/>
  <c r="F241" i="3" s="1"/>
  <c r="E244" i="3"/>
  <c r="L95" i="3"/>
  <c r="C101" i="3" s="1"/>
  <c r="C36" i="3"/>
  <c r="I244" i="3"/>
  <c r="I241" i="3"/>
  <c r="J241" i="3" s="1"/>
  <c r="C227" i="3"/>
  <c r="L169" i="3"/>
  <c r="E59" i="3"/>
  <c r="C75" i="3"/>
  <c r="C8" i="4"/>
  <c r="C76" i="3"/>
  <c r="C73" i="3"/>
  <c r="C78" i="3"/>
  <c r="C77" i="3"/>
  <c r="C7" i="4"/>
  <c r="C79" i="3"/>
  <c r="C74" i="3"/>
  <c r="C72" i="3"/>
  <c r="C71" i="3"/>
  <c r="C80" i="3"/>
  <c r="E206" i="3"/>
  <c r="C263" i="3"/>
  <c r="C62" i="3" l="1"/>
  <c r="F167" i="3"/>
  <c r="G167" i="3" s="1"/>
  <c r="H167" i="3" s="1"/>
  <c r="I167" i="3" s="1"/>
  <c r="J167" i="3" s="1"/>
  <c r="K167" i="3" s="1"/>
  <c r="L167" i="3" s="1"/>
  <c r="M167" i="3" s="1"/>
  <c r="N167" i="3" s="1"/>
  <c r="O167" i="3" s="1"/>
  <c r="P167" i="3" s="1"/>
  <c r="Q167" i="3" s="1"/>
  <c r="R167" i="3" s="1"/>
  <c r="S167" i="3" s="1"/>
  <c r="T167" i="3" s="1"/>
  <c r="U167" i="3" s="1"/>
  <c r="V167" i="3" s="1"/>
  <c r="W167" i="3" s="1"/>
  <c r="X167" i="3" s="1"/>
  <c r="Y167" i="3" s="1"/>
  <c r="Z167" i="3" s="1"/>
  <c r="AA167" i="3" s="1"/>
  <c r="AB167" i="3" s="1"/>
  <c r="AC167" i="3" s="1"/>
  <c r="AD167" i="3" s="1"/>
  <c r="AE167" i="3" s="1"/>
  <c r="AF167" i="3" s="1"/>
  <c r="AG167" i="3" s="1"/>
  <c r="AH167" i="3" s="1"/>
  <c r="AI167" i="3" s="1"/>
  <c r="AJ167" i="3" s="1"/>
  <c r="AK167" i="3" s="1"/>
  <c r="AL167" i="3" s="1"/>
  <c r="AM167" i="3" s="1"/>
  <c r="AN167" i="3" s="1"/>
  <c r="AO167" i="3" s="1"/>
  <c r="AP167" i="3" s="1"/>
  <c r="AQ167" i="3" s="1"/>
  <c r="AR167" i="3" s="1"/>
  <c r="AS167" i="3" s="1"/>
  <c r="AT167" i="3" s="1"/>
  <c r="AU167" i="3" s="1"/>
  <c r="AV167" i="3" s="1"/>
  <c r="AW167" i="3" s="1"/>
  <c r="AX167" i="3" s="1"/>
  <c r="AY167" i="3" s="1"/>
  <c r="AZ167" i="3" s="1"/>
  <c r="C139" i="3"/>
  <c r="C208" i="3"/>
  <c r="D10" i="4"/>
  <c r="D14" i="4"/>
  <c r="D16" i="4"/>
  <c r="D17" i="4"/>
  <c r="F14" i="4"/>
  <c r="F16" i="4"/>
  <c r="F18" i="4" s="1"/>
  <c r="F17" i="4"/>
  <c r="F10" i="4"/>
  <c r="B10" i="4"/>
  <c r="B14" i="4"/>
  <c r="B16" i="4"/>
  <c r="B17" i="4"/>
  <c r="C175" i="3"/>
  <c r="C174" i="3"/>
  <c r="C172" i="3"/>
  <c r="C173" i="3"/>
  <c r="C176" i="3"/>
  <c r="C105" i="3"/>
  <c r="C107" i="3"/>
  <c r="C106" i="3"/>
  <c r="C104" i="3"/>
  <c r="C103" i="3"/>
  <c r="C99" i="3"/>
  <c r="C245" i="3"/>
  <c r="F17" i="3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AV17" i="3" s="1"/>
  <c r="AW17" i="3" s="1"/>
  <c r="AX17" i="3" s="1"/>
  <c r="AY17" i="3" s="1"/>
  <c r="AZ17" i="3" s="1"/>
  <c r="C26" i="3"/>
  <c r="C65" i="3"/>
  <c r="C213" i="3"/>
  <c r="C212" i="3"/>
  <c r="C209" i="3"/>
  <c r="C210" i="3"/>
  <c r="C211" i="3"/>
  <c r="C60" i="3"/>
  <c r="C10" i="4"/>
  <c r="C14" i="4"/>
  <c r="C16" i="4"/>
  <c r="C17" i="4"/>
  <c r="H17" i="4"/>
  <c r="H10" i="4"/>
  <c r="H14" i="4"/>
  <c r="H16" i="4"/>
  <c r="H18" i="4" s="1"/>
  <c r="C254" i="3"/>
  <c r="C251" i="3"/>
  <c r="C140" i="3"/>
  <c r="C141" i="3"/>
  <c r="C144" i="3"/>
  <c r="C142" i="3"/>
  <c r="C143" i="3"/>
  <c r="C136" i="3"/>
  <c r="C67" i="3"/>
  <c r="C66" i="3"/>
  <c r="C69" i="3"/>
  <c r="C70" i="3"/>
  <c r="C68" i="3"/>
  <c r="E10" i="4"/>
  <c r="E14" i="4"/>
  <c r="E16" i="4"/>
  <c r="E18" i="4" s="1"/>
  <c r="E17" i="4"/>
  <c r="G16" i="4"/>
  <c r="G18" i="4" s="1"/>
  <c r="G17" i="4"/>
  <c r="G10" i="4"/>
  <c r="G14" i="4"/>
  <c r="C246" i="3"/>
  <c r="C250" i="3"/>
  <c r="C248" i="3"/>
  <c r="C249" i="3"/>
  <c r="C247" i="3"/>
  <c r="C252" i="3"/>
  <c r="C255" i="3"/>
  <c r="B18" i="4" l="1"/>
  <c r="D18" i="4"/>
  <c r="C21" i="3"/>
  <c r="B19" i="4"/>
  <c r="B11" i="4" s="1"/>
  <c r="B20" i="4" s="1"/>
  <c r="B12" i="4" s="1"/>
  <c r="D19" i="4"/>
  <c r="D11" i="4" s="1"/>
  <c r="D20" i="4" s="1"/>
  <c r="D12" i="4" s="1"/>
  <c r="G19" i="4"/>
  <c r="G11" i="4" s="1"/>
  <c r="G20" i="4" s="1"/>
  <c r="G12" i="4" s="1"/>
  <c r="C171" i="3"/>
  <c r="H11" i="4"/>
  <c r="H20" i="4" s="1"/>
  <c r="H12" i="4" s="1"/>
  <c r="H19" i="4"/>
  <c r="C18" i="4"/>
  <c r="C19" i="4" s="1"/>
  <c r="C11" i="4" s="1"/>
  <c r="C20" i="4" s="1"/>
  <c r="C12" i="4" s="1"/>
  <c r="F11" i="4"/>
  <c r="F20" i="4" s="1"/>
  <c r="F12" i="4" s="1"/>
  <c r="F19" i="4"/>
  <c r="E19" i="4"/>
  <c r="E11" i="4"/>
  <c r="E20" i="4" s="1"/>
  <c r="E12" i="4" s="1"/>
</calcChain>
</file>

<file path=xl/sharedStrings.xml><?xml version="1.0" encoding="utf-8"?>
<sst xmlns="http://schemas.openxmlformats.org/spreadsheetml/2006/main" count="506" uniqueCount="95">
  <si>
    <r>
      <t xml:space="preserve">1. Investīciju ieguldījumu virzieni un plānotie </t>
    </r>
    <r>
      <rPr>
        <b/>
        <sz val="14"/>
        <color rgb="FFFF0000"/>
        <rFont val="Calibri"/>
        <family val="2"/>
        <charset val="186"/>
      </rPr>
      <t>izdevumi</t>
    </r>
  </si>
  <si>
    <t>Investīciju ieguldījumi</t>
  </si>
  <si>
    <t>Patērētie resursi gadā</t>
  </si>
  <si>
    <t>Uzturēšanas izmaksas gadā</t>
  </si>
  <si>
    <t>Atjaunošanas izmaksas</t>
  </si>
  <si>
    <t>KOPĀ</t>
  </si>
  <si>
    <t>EUR</t>
  </si>
  <si>
    <t>Pieņēmumi</t>
  </si>
  <si>
    <t>Investīciju kopsumma</t>
  </si>
  <si>
    <t>0,04% / 0,4%*</t>
  </si>
  <si>
    <t>1% / 3%*</t>
  </si>
  <si>
    <t>50 gadi / 30 gadi*</t>
  </si>
  <si>
    <r>
      <t xml:space="preserve">Nepieciešamie ieguldījumi kanalizācijas tīklu izbūvē aglomerācijā </t>
    </r>
    <r>
      <rPr>
        <b/>
        <sz val="11"/>
        <color rgb="FFFF0000"/>
        <rFont val="Calibri"/>
        <family val="2"/>
        <charset val="186"/>
      </rPr>
      <t>esošo</t>
    </r>
    <r>
      <rPr>
        <sz val="11"/>
        <color rgb="FF000000"/>
        <rFont val="Calibri"/>
        <family val="2"/>
        <charset val="186"/>
      </rPr>
      <t xml:space="preserve"> patērētāju pieslēgšanai</t>
    </r>
  </si>
  <si>
    <r>
      <t xml:space="preserve">Nepieciešamie ieguldījumi kanalizācijas sistēmas attīstībā </t>
    </r>
    <r>
      <rPr>
        <b/>
        <sz val="11"/>
        <color rgb="FFFF0000"/>
        <rFont val="Calibri"/>
        <family val="2"/>
        <charset val="186"/>
      </rPr>
      <t>ārpus</t>
    </r>
    <r>
      <rPr>
        <sz val="11"/>
        <color rgb="FF000000"/>
        <rFont val="Calibri"/>
        <family val="2"/>
        <charset val="186"/>
      </rPr>
      <t xml:space="preserve"> aglomerācijas esošo patērētāju pieslēgšanai</t>
    </r>
  </si>
  <si>
    <r>
      <t xml:space="preserve">Nepieciešami ieguldījumi </t>
    </r>
    <r>
      <rPr>
        <b/>
        <sz val="11"/>
        <color rgb="FFFF0000"/>
        <rFont val="Calibri"/>
        <family val="2"/>
        <charset val="186"/>
      </rPr>
      <t>NAI</t>
    </r>
    <r>
      <rPr>
        <sz val="11"/>
        <color rgb="FF000000"/>
        <rFont val="Calibri"/>
        <family val="2"/>
        <charset val="186"/>
      </rPr>
      <t xml:space="preserve"> paplašināšanā</t>
    </r>
  </si>
  <si>
    <r>
      <t xml:space="preserve">Nepieciešamie ieguldījumi kanalizācijas tīklu </t>
    </r>
    <r>
      <rPr>
        <b/>
        <sz val="11"/>
        <color rgb="FFFF0000"/>
        <rFont val="Calibri"/>
        <family val="2"/>
        <charset val="186"/>
      </rPr>
      <t>rekonstrukcijā</t>
    </r>
    <r>
      <rPr>
        <sz val="11"/>
        <color rgb="FF000000"/>
        <rFont val="Calibri"/>
        <family val="2"/>
        <charset val="186"/>
      </rPr>
      <t xml:space="preserve"> esošajā aglomerācijā</t>
    </r>
  </si>
  <si>
    <r>
      <t xml:space="preserve">Nepieciešamie ieguldījumi </t>
    </r>
    <r>
      <rPr>
        <b/>
        <sz val="11"/>
        <color rgb="FFFF0000"/>
        <rFont val="Calibri"/>
        <family val="2"/>
        <charset val="186"/>
      </rPr>
      <t>dūņu</t>
    </r>
    <r>
      <rPr>
        <sz val="11"/>
        <color rgb="FF000000"/>
        <rFont val="Calibri"/>
        <family val="2"/>
        <charset val="186"/>
      </rPr>
      <t xml:space="preserve"> apsaimniekošanas jautājumu risināšanā</t>
    </r>
  </si>
  <si>
    <r>
      <t xml:space="preserve">Nepieciešamie ieguldījumi </t>
    </r>
    <r>
      <rPr>
        <b/>
        <sz val="11"/>
        <color rgb="FFFF0000"/>
        <rFont val="Calibri"/>
        <family val="2"/>
        <charset val="186"/>
      </rPr>
      <t>energoefektivitātes</t>
    </r>
    <r>
      <rPr>
        <sz val="11"/>
        <color rgb="FF000000"/>
        <rFont val="Calibri"/>
        <family val="2"/>
        <charset val="186"/>
      </rPr>
      <t xml:space="preserve"> pasākumu realizācijā</t>
    </r>
  </si>
  <si>
    <r>
      <t xml:space="preserve">Nepieciešamie ieguldījumi </t>
    </r>
    <r>
      <rPr>
        <b/>
        <sz val="11"/>
        <color rgb="FFFF0000"/>
        <rFont val="Calibri"/>
        <family val="2"/>
        <charset val="186"/>
      </rPr>
      <t>decentralizēto</t>
    </r>
    <r>
      <rPr>
        <sz val="11"/>
        <color rgb="FF000000"/>
        <rFont val="Calibri"/>
        <family val="2"/>
        <charset val="186"/>
      </rPr>
      <t xml:space="preserve"> pasākumu risinājumu realizācijā</t>
    </r>
  </si>
  <si>
    <t>Decentralizēto kanalizācijas risinājumu projekta dzīves cikls ir 20 gadi</t>
  </si>
  <si>
    <t>*) Atšķirīgas likmes piemērotas tīklu investīcijām un NAI investīcijām</t>
  </si>
  <si>
    <r>
      <t xml:space="preserve">2. Investīciju ieguldījumu virzieni un plānotie </t>
    </r>
    <r>
      <rPr>
        <b/>
        <sz val="14"/>
        <color rgb="FFFF0000"/>
        <rFont val="Calibri"/>
        <family val="2"/>
        <charset val="186"/>
      </rPr>
      <t>ieņēmumi</t>
    </r>
  </si>
  <si>
    <t>Papildus pieslēgto / kopējo iedzīvotāju skaits</t>
  </si>
  <si>
    <t>Vidējais tarifs / tarifa pieaugums  (EUR)</t>
  </si>
  <si>
    <t>Vidējais papildu notekūdeņu apjoms gadā</t>
  </si>
  <si>
    <t>Kopējie papildus ieņēmumi gadā (EUR)</t>
  </si>
  <si>
    <t>0,077 - plānotais tarifa pieaugums</t>
  </si>
  <si>
    <t>0,0385 - plānotais tarifa pieaugums</t>
  </si>
  <si>
    <t>7% atdeve no ieguldītajām investīcijām</t>
  </si>
  <si>
    <t>Pieņemot, ka d/kanalizāciju izmantos 3% no aglomerācijas iedzīvotājiem, kas nav pieslēgti. Vidēji uz vienu cilvēku tiek rēķināti 10 m3/gadā. Ņemot vērā, ka notekūdeņi ir piesārņotāki, tad tarifs par notekūdeņu attīrīšanu būs vidēji 2,5 reizes lielāks par parasto tarifu.</t>
  </si>
  <si>
    <r>
      <t xml:space="preserve">1. Investīciju ieguldījumu virzieni un plānotie </t>
    </r>
    <r>
      <rPr>
        <b/>
        <sz val="14"/>
        <color rgb="FF000000"/>
        <rFont val="Calibri"/>
        <family val="2"/>
        <charset val="186"/>
      </rPr>
      <t>izdevumi</t>
    </r>
  </si>
  <si>
    <t>INVESTĪCIJU IEGULDĪJUMI</t>
  </si>
  <si>
    <t>PATĒRĒTIE RESURSI GADĀ</t>
  </si>
  <si>
    <t>UZTURĒŠANAS IZMAKASAS GADĀ</t>
  </si>
  <si>
    <t>ATJAUNOŠANAS IZMAKSAS</t>
  </si>
  <si>
    <r>
      <t xml:space="preserve">2. Investīciju ieguldījumu virzieni un plānotie </t>
    </r>
    <r>
      <rPr>
        <b/>
        <sz val="14"/>
        <color rgb="FF000000"/>
        <rFont val="Calibri"/>
        <family val="2"/>
        <charset val="186"/>
      </rPr>
      <t>ieņēmumi</t>
    </r>
  </si>
  <si>
    <t>KOPĒJIE PLĀNOTIE PAPILDUS IEŅĒMUMI GADĀ</t>
  </si>
  <si>
    <t>Diskonta faktors</t>
  </si>
  <si>
    <t>mērvienība</t>
  </si>
  <si>
    <r>
      <t xml:space="preserve">1. Nepieciešamie ieguldījumi kanalizācijas tīklu izbūvē aglomerācijā </t>
    </r>
    <r>
      <rPr>
        <b/>
        <sz val="11"/>
        <color rgb="FFFF0000"/>
        <rFont val="Calibri"/>
        <family val="2"/>
        <charset val="186"/>
      </rPr>
      <t>esošo</t>
    </r>
    <r>
      <rPr>
        <sz val="11"/>
        <color rgb="FF000000"/>
        <rFont val="Calibri"/>
        <family val="2"/>
        <charset val="186"/>
      </rPr>
      <t xml:space="preserve"> patērētāju pieslēgšanai</t>
    </r>
  </si>
  <si>
    <t>IEŅĒMUMI</t>
  </si>
  <si>
    <t>Ieņēmumi kopā</t>
  </si>
  <si>
    <t>IZDEVUMI</t>
  </si>
  <si>
    <t>Investīciju izmaksas</t>
  </si>
  <si>
    <t>Uzturēšanas izmaksas</t>
  </si>
  <si>
    <t>Izdevumi kopā</t>
  </si>
  <si>
    <t>Naudas plūsma</t>
  </si>
  <si>
    <t>Kumulatīvā naudas plūsma</t>
  </si>
  <si>
    <t>Neto peļņas rentabilitāte</t>
  </si>
  <si>
    <t>%</t>
  </si>
  <si>
    <t>ROE</t>
  </si>
  <si>
    <t>Investīciju atmaksāšanās periods</t>
  </si>
  <si>
    <t>gadi</t>
  </si>
  <si>
    <t>Vidējā nosacītā neto peļnas rentabiliāte: 5 gadi</t>
  </si>
  <si>
    <t>Vidējā nosacītā neto peļnas rentabiliāte: 10 gadi</t>
  </si>
  <si>
    <t>Vidējā nosacītā neto peļnas rentabiliāte: 25 gadi</t>
  </si>
  <si>
    <t>Vidējā nosacītā neto peļnas rentabiliāte: 50 gadi</t>
  </si>
  <si>
    <t>Vidējā nosacītā neto peļnas rentabiliāte: 100 gadi</t>
  </si>
  <si>
    <t>Vidējā nosacītā ROE: 5 gadi</t>
  </si>
  <si>
    <t>Vidējā nosacītā ROE: 10 gadi</t>
  </si>
  <si>
    <t>Vidējā nosacītā ROE: 25 gadi</t>
  </si>
  <si>
    <t>Vidējā nosacītā ROE: 50 gadi</t>
  </si>
  <si>
    <t>Vidējā nosacītā ROE: 100 gadi</t>
  </si>
  <si>
    <t>NPV: 5 gadi</t>
  </si>
  <si>
    <t>NPV: 10 gadi</t>
  </si>
  <si>
    <t>NPV: 25 gadi</t>
  </si>
  <si>
    <t>NPV: 50 gadi</t>
  </si>
  <si>
    <t>NPV: 100 gadi</t>
  </si>
  <si>
    <t>IRR: 5 gadi</t>
  </si>
  <si>
    <t>IRR: 10 gadi</t>
  </si>
  <si>
    <t>IRR: 25 gadi</t>
  </si>
  <si>
    <t>IRR: 50 gadi</t>
  </si>
  <si>
    <t>IRR: 100 gadi</t>
  </si>
  <si>
    <r>
      <t xml:space="preserve">2. Nepieciešamie ieguldījumi kanalizācijas sistēmas attīstībā </t>
    </r>
    <r>
      <rPr>
        <b/>
        <sz val="11"/>
        <color rgb="FFFF0000"/>
        <rFont val="Calibri"/>
        <family val="2"/>
        <charset val="186"/>
      </rPr>
      <t>ārpus</t>
    </r>
    <r>
      <rPr>
        <sz val="11"/>
        <color rgb="FF000000"/>
        <rFont val="Calibri"/>
        <family val="2"/>
        <charset val="186"/>
      </rPr>
      <t xml:space="preserve"> aglomerācijas esošo patērētāju pieslēgšanai</t>
    </r>
  </si>
  <si>
    <r>
      <t xml:space="preserve">3. Nepieciešami ieguldījumi </t>
    </r>
    <r>
      <rPr>
        <b/>
        <sz val="11"/>
        <color rgb="FFFF0000"/>
        <rFont val="Calibri"/>
        <family val="2"/>
        <charset val="186"/>
      </rPr>
      <t>NAI</t>
    </r>
    <r>
      <rPr>
        <sz val="11"/>
        <color rgb="FF000000"/>
        <rFont val="Calibri"/>
        <family val="2"/>
        <charset val="186"/>
      </rPr>
      <t xml:space="preserve"> paplašināšanā</t>
    </r>
  </si>
  <si>
    <r>
      <t xml:space="preserve">4. Nepieciešamie ieguldījumi kanalizācijas tīklu </t>
    </r>
    <r>
      <rPr>
        <b/>
        <sz val="11"/>
        <color rgb="FFFF0000"/>
        <rFont val="Calibri"/>
        <family val="2"/>
        <charset val="186"/>
      </rPr>
      <t>rekonstrukcijā</t>
    </r>
    <r>
      <rPr>
        <sz val="11"/>
        <color rgb="FF000000"/>
        <rFont val="Calibri"/>
        <family val="2"/>
        <charset val="186"/>
      </rPr>
      <t xml:space="preserve"> esošajā aglomerācijā</t>
    </r>
  </si>
  <si>
    <r>
      <t xml:space="preserve">5. Nepieciešamie ieguldījumi </t>
    </r>
    <r>
      <rPr>
        <b/>
        <sz val="11"/>
        <color rgb="FFFF0000"/>
        <rFont val="Calibri"/>
        <family val="2"/>
        <charset val="186"/>
      </rPr>
      <t>dūņu</t>
    </r>
    <r>
      <rPr>
        <sz val="11"/>
        <color rgb="FF000000"/>
        <rFont val="Calibri"/>
        <family val="2"/>
        <charset val="186"/>
      </rPr>
      <t xml:space="preserve"> apsaimniekošanas jautājumu risināšanā</t>
    </r>
  </si>
  <si>
    <r>
      <t xml:space="preserve">6. Nepieciešamie ieguldījumi </t>
    </r>
    <r>
      <rPr>
        <b/>
        <sz val="11"/>
        <color rgb="FFFF0000"/>
        <rFont val="Calibri"/>
        <family val="2"/>
        <charset val="186"/>
      </rPr>
      <t>energoefektivitātes</t>
    </r>
    <r>
      <rPr>
        <sz val="11"/>
        <color rgb="FF000000"/>
        <rFont val="Calibri"/>
        <family val="2"/>
        <charset val="186"/>
      </rPr>
      <t xml:space="preserve"> pasākumu realizācijā</t>
    </r>
  </si>
  <si>
    <r>
      <t xml:space="preserve">7. Nepieciešamie ieguldījumi </t>
    </r>
    <r>
      <rPr>
        <b/>
        <sz val="11"/>
        <color rgb="FFFF0000"/>
        <rFont val="Calibri"/>
        <family val="2"/>
        <charset val="186"/>
      </rPr>
      <t>decentralizēto</t>
    </r>
    <r>
      <rPr>
        <sz val="11"/>
        <color rgb="FF000000"/>
        <rFont val="Calibri"/>
        <family val="2"/>
        <charset val="186"/>
      </rPr>
      <t xml:space="preserve"> pasākumu risinājumu realizācijā</t>
    </r>
  </si>
  <si>
    <t>Atbalsta likmes lielums</t>
  </si>
  <si>
    <t>Finanšu rādītāji</t>
  </si>
  <si>
    <r>
      <t>Vidējās investīciju izmaksas (EUR)</t>
    </r>
    <r>
      <rPr>
        <vertAlign val="superscript"/>
        <sz val="8"/>
        <color rgb="FF000000"/>
        <rFont val="Arial"/>
        <family val="2"/>
        <charset val="186"/>
      </rPr>
      <t>1</t>
    </r>
  </si>
  <si>
    <r>
      <t>FNPV (EUR)(reālā diskonta likme: 4%)</t>
    </r>
    <r>
      <rPr>
        <vertAlign val="superscript"/>
        <sz val="8"/>
        <color rgb="FF000000"/>
        <rFont val="Arial"/>
        <family val="2"/>
        <charset val="186"/>
      </rPr>
      <t>1</t>
    </r>
  </si>
  <si>
    <r>
      <t>FRR (%)</t>
    </r>
    <r>
      <rPr>
        <vertAlign val="superscript"/>
        <sz val="8"/>
        <color rgb="FF000000"/>
        <rFont val="Arial"/>
        <family val="2"/>
        <charset val="186"/>
      </rPr>
      <t>1</t>
    </r>
  </si>
  <si>
    <t>Finansējuma deficīts</t>
  </si>
  <si>
    <r>
      <t>Attiecināmās izmaksas (EUR)</t>
    </r>
    <r>
      <rPr>
        <vertAlign val="superscript"/>
        <sz val="8"/>
        <color rgb="FF000000"/>
        <rFont val="Arial"/>
        <family val="2"/>
        <charset val="186"/>
      </rPr>
      <t>1</t>
    </r>
  </si>
  <si>
    <r>
      <t>Finansējuma deficīta likme (%)</t>
    </r>
    <r>
      <rPr>
        <vertAlign val="superscript"/>
        <sz val="8"/>
        <color rgb="FF000000"/>
        <rFont val="Arial"/>
        <family val="2"/>
        <charset val="186"/>
      </rPr>
      <t>1</t>
    </r>
  </si>
  <si>
    <t>Lēmuma summa (EUR)(Attiec. izm. * finansējuma deficīta likme)*</t>
  </si>
  <si>
    <t>Kopējās diskontētās investīciju izmaksas (EUR)</t>
  </si>
  <si>
    <t>Investīciju diskontētā atlikusī vērtība</t>
  </si>
  <si>
    <t>Darbības diskontētie ieņēmumi</t>
  </si>
  <si>
    <t>Uzturēšanas diskontētās izmaksas</t>
  </si>
  <si>
    <t xml:space="preserve">Tīrie ieņēmumi </t>
  </si>
  <si>
    <t xml:space="preserve">Maksimālie attiecināmie izdevumi </t>
  </si>
  <si>
    <t>Lēmuma summa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</si>
</sst>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Arial"/>
      <family val="2"/>
      <charset val="186"/>
    </font>
    <font>
      <sz val="14"/>
      <color rgb="FF000000"/>
      <name val="Calibri"/>
      <family val="2"/>
      <charset val="186"/>
    </font>
    <font>
      <b/>
      <sz val="14"/>
      <color rgb="FFFF0000"/>
      <name val="Calibri"/>
      <family val="2"/>
      <charset val="186"/>
    </font>
    <font>
      <i/>
      <sz val="9"/>
      <color rgb="FF000000"/>
      <name val="Calibri"/>
      <family val="2"/>
      <charset val="186"/>
    </font>
    <font>
      <b/>
      <sz val="11"/>
      <color rgb="FFFF0000"/>
      <name val="Calibri"/>
      <family val="2"/>
      <charset val="186"/>
    </font>
    <font>
      <i/>
      <sz val="11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4"/>
      <color rgb="FF00B05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vertAlign val="superscript"/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</cellStyleXfs>
  <cellXfs count="64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3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horizontal="center"/>
    </xf>
    <xf numFmtId="0" fontId="7" fillId="0" borderId="2" xfId="0" applyFont="1" applyFill="1" applyBorder="1" applyAlignment="1"/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/>
    <xf numFmtId="0" fontId="4" fillId="0" borderId="0" xfId="0" applyFont="1"/>
    <xf numFmtId="0" fontId="0" fillId="0" borderId="0" xfId="0" applyAlignment="1">
      <alignment horizontal="center"/>
    </xf>
    <xf numFmtId="1" fontId="0" fillId="0" borderId="1" xfId="0" applyNumberFormat="1" applyBorder="1"/>
    <xf numFmtId="3" fontId="0" fillId="0" borderId="1" xfId="0" applyNumberFormat="1" applyBorder="1"/>
    <xf numFmtId="0" fontId="9" fillId="0" borderId="0" xfId="0" applyFont="1"/>
    <xf numFmtId="9" fontId="0" fillId="0" borderId="1" xfId="0" applyNumberFormat="1" applyBorder="1"/>
    <xf numFmtId="0" fontId="0" fillId="2" borderId="4" xfId="0" applyFill="1" applyBorder="1" applyAlignment="1"/>
    <xf numFmtId="0" fontId="0" fillId="2" borderId="0" xfId="0" applyFill="1"/>
    <xf numFmtId="0" fontId="0" fillId="0" borderId="3" xfId="0" applyBorder="1"/>
    <xf numFmtId="0" fontId="0" fillId="0" borderId="5" xfId="0" applyBorder="1"/>
    <xf numFmtId="0" fontId="10" fillId="0" borderId="3" xfId="0" applyFont="1" applyBorder="1"/>
    <xf numFmtId="0" fontId="10" fillId="0" borderId="1" xfId="0" applyFont="1" applyBorder="1"/>
    <xf numFmtId="1" fontId="10" fillId="0" borderId="5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0" xfId="0" applyFont="1"/>
    <xf numFmtId="1" fontId="0" fillId="0" borderId="5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" fontId="11" fillId="0" borderId="1" xfId="0" applyNumberFormat="1" applyFont="1" applyBorder="1"/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0" borderId="0" xfId="0" applyNumberFormat="1" applyFont="1"/>
    <xf numFmtId="4" fontId="12" fillId="0" borderId="0" xfId="0" applyNumberFormat="1" applyFont="1"/>
    <xf numFmtId="4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center" wrapText="1"/>
    </xf>
    <xf numFmtId="0" fontId="0" fillId="2" borderId="3" xfId="0" applyFill="1" applyBorder="1" applyAlignment="1"/>
    <xf numFmtId="0" fontId="10" fillId="0" borderId="5" xfId="0" applyFont="1" applyBorder="1"/>
    <xf numFmtId="0" fontId="0" fillId="3" borderId="3" xfId="0" applyFill="1" applyBorder="1" applyAlignment="1"/>
    <xf numFmtId="0" fontId="0" fillId="3" borderId="0" xfId="0" applyFill="1"/>
    <xf numFmtId="0" fontId="0" fillId="3" borderId="4" xfId="0" applyFill="1" applyBorder="1" applyAlignment="1"/>
    <xf numFmtId="9" fontId="1" fillId="0" borderId="0" xfId="1"/>
    <xf numFmtId="0" fontId="0" fillId="2" borderId="6" xfId="0" applyFill="1" applyBorder="1" applyAlignment="1">
      <alignment wrapText="1"/>
    </xf>
    <xf numFmtId="0" fontId="0" fillId="3" borderId="6" xfId="0" applyFill="1" applyBorder="1" applyAlignment="1">
      <alignment wrapText="1"/>
    </xf>
    <xf numFmtId="4" fontId="0" fillId="0" borderId="1" xfId="0" applyNumberFormat="1" applyBorder="1"/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horizontal="center"/>
    </xf>
    <xf numFmtId="164" fontId="12" fillId="0" borderId="1" xfId="1" applyNumberFormat="1" applyFont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left" vertical="center" wrapText="1"/>
    </xf>
  </cellXfs>
  <cellStyles count="3">
    <cellStyle name="Normal" xfId="0" builtinId="0" customBuiltin="1"/>
    <cellStyle name="Normal 2" xfId="2"/>
    <cellStyle name="Percent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s/Documents/BACKUP/Citi%20projekti/LIFE%20RESTORE/Action%20C3/modelis_FIN_J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ēķin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/>
  </sheetViews>
  <sheetFormatPr defaultRowHeight="14.45" x14ac:dyDescent="0.25"/>
  <cols>
    <col min="1" max="1" width="9.140625" customWidth="1"/>
    <col min="2" max="2" width="41.7109375" customWidth="1"/>
    <col min="3" max="6" width="16.85546875" customWidth="1"/>
    <col min="7" max="16" width="9.140625" customWidth="1"/>
    <col min="17" max="17" width="47.140625" customWidth="1"/>
    <col min="18" max="18" width="9.140625" customWidth="1"/>
    <col min="19" max="19" width="20.5703125" customWidth="1"/>
    <col min="20" max="20" width="9.140625" customWidth="1"/>
  </cols>
  <sheetData>
    <row r="1" spans="1:19" ht="15" x14ac:dyDescent="0.25"/>
    <row r="2" spans="1:19" ht="15" x14ac:dyDescent="0.25"/>
    <row r="3" spans="1:19" ht="15" x14ac:dyDescent="0.25">
      <c r="Q3" s="1"/>
      <c r="R3" s="1"/>
      <c r="S3" s="1"/>
    </row>
    <row r="4" spans="1:19" ht="18.75" x14ac:dyDescent="0.3">
      <c r="A4" s="2" t="s">
        <v>0</v>
      </c>
      <c r="Q4" s="1"/>
      <c r="R4" s="1"/>
      <c r="S4" s="1"/>
    </row>
    <row r="5" spans="1:19" ht="30" x14ac:dyDescent="0.25">
      <c r="B5" s="3"/>
      <c r="C5" s="4" t="s">
        <v>1</v>
      </c>
      <c r="D5" s="5" t="s">
        <v>2</v>
      </c>
      <c r="E5" s="5" t="s">
        <v>3</v>
      </c>
      <c r="F5" s="5" t="s">
        <v>4</v>
      </c>
      <c r="Q5" s="1"/>
      <c r="R5" s="1"/>
      <c r="S5" s="1"/>
    </row>
    <row r="6" spans="1:19" ht="15" x14ac:dyDescent="0.25">
      <c r="B6" s="3"/>
      <c r="C6" s="6" t="s">
        <v>5</v>
      </c>
      <c r="D6" s="6" t="s">
        <v>6</v>
      </c>
      <c r="E6" s="6" t="s">
        <v>6</v>
      </c>
      <c r="F6" s="6" t="s">
        <v>6</v>
      </c>
      <c r="Q6" s="1"/>
      <c r="R6" s="1"/>
      <c r="S6" s="1"/>
    </row>
    <row r="7" spans="1:19" ht="15" x14ac:dyDescent="0.25">
      <c r="B7" s="7" t="s">
        <v>7</v>
      </c>
      <c r="C7" s="8" t="s">
        <v>8</v>
      </c>
      <c r="D7" s="8" t="s">
        <v>9</v>
      </c>
      <c r="E7" s="8" t="s">
        <v>10</v>
      </c>
      <c r="F7" s="8" t="s">
        <v>11</v>
      </c>
      <c r="Q7" s="1"/>
      <c r="R7" s="1"/>
      <c r="S7" s="1"/>
    </row>
    <row r="8" spans="1:19" ht="45" x14ac:dyDescent="0.25">
      <c r="A8" s="9">
        <v>1</v>
      </c>
      <c r="B8" s="10" t="s">
        <v>12</v>
      </c>
      <c r="C8" s="11">
        <f>(126144283*(1-Rezultāti!B2))</f>
        <v>126144283</v>
      </c>
      <c r="D8" s="11">
        <f>C8*0.0004</f>
        <v>50457.713200000006</v>
      </c>
      <c r="E8" s="11">
        <f>C8*0.01</f>
        <v>1261442.83</v>
      </c>
      <c r="F8" s="11">
        <v>0</v>
      </c>
      <c r="Q8" s="1"/>
      <c r="R8" s="1"/>
      <c r="S8" s="1"/>
    </row>
    <row r="9" spans="1:19" ht="45" x14ac:dyDescent="0.25">
      <c r="A9" s="9">
        <v>2</v>
      </c>
      <c r="B9" s="10" t="s">
        <v>13</v>
      </c>
      <c r="C9" s="11">
        <f>(24375291*(1-Rezultāti!B2))</f>
        <v>24375291</v>
      </c>
      <c r="D9" s="11">
        <f>C9*0.0004</f>
        <v>9750.1164000000008</v>
      </c>
      <c r="E9" s="11">
        <f>C9*0.01</f>
        <v>243752.91</v>
      </c>
      <c r="F9" s="11">
        <v>0</v>
      </c>
      <c r="Q9" s="1"/>
      <c r="R9" s="1"/>
      <c r="S9" s="1"/>
    </row>
    <row r="10" spans="1:19" ht="15" x14ac:dyDescent="0.25">
      <c r="A10" s="12">
        <v>3</v>
      </c>
      <c r="B10" s="13" t="s">
        <v>14</v>
      </c>
      <c r="C10" s="14">
        <f>(54175866*(1-Rezultāti!B2))</f>
        <v>54175866</v>
      </c>
      <c r="D10" s="14">
        <f>C10*0.004</f>
        <v>216703.46400000001</v>
      </c>
      <c r="E10" s="14">
        <f>C10*0.03</f>
        <v>1625275.98</v>
      </c>
      <c r="F10" s="14">
        <f>C10</f>
        <v>54175866</v>
      </c>
      <c r="Q10" s="1"/>
      <c r="R10" s="1"/>
      <c r="S10" s="1"/>
    </row>
    <row r="11" spans="1:19" ht="30" x14ac:dyDescent="0.25">
      <c r="A11" s="9">
        <v>4</v>
      </c>
      <c r="B11" s="10" t="s">
        <v>15</v>
      </c>
      <c r="C11" s="11">
        <f>(220720865*(1-Rezultāti!B2))</f>
        <v>220720865</v>
      </c>
      <c r="D11" s="11">
        <v>0</v>
      </c>
      <c r="E11" s="11">
        <f>C11*0.01</f>
        <v>2207208.65</v>
      </c>
      <c r="F11" s="11">
        <v>0</v>
      </c>
      <c r="Q11" s="1"/>
      <c r="R11" s="1"/>
      <c r="S11" s="1"/>
    </row>
    <row r="12" spans="1:19" ht="30" x14ac:dyDescent="0.25">
      <c r="A12" s="12">
        <v>5</v>
      </c>
      <c r="B12" s="13" t="s">
        <v>16</v>
      </c>
      <c r="C12" s="14">
        <f>(37493300*(1-Rezultāti!B2))</f>
        <v>37493300</v>
      </c>
      <c r="D12" s="14">
        <f>C12*0.004</f>
        <v>149973.20000000001</v>
      </c>
      <c r="E12" s="14">
        <f>C12*0.03</f>
        <v>1124799</v>
      </c>
      <c r="F12" s="14">
        <f>C12</f>
        <v>37493300</v>
      </c>
      <c r="Q12" s="1"/>
      <c r="R12" s="1"/>
      <c r="S12" s="1"/>
    </row>
    <row r="13" spans="1:19" ht="30" x14ac:dyDescent="0.25">
      <c r="A13" s="12">
        <v>6</v>
      </c>
      <c r="B13" s="13" t="s">
        <v>17</v>
      </c>
      <c r="C13" s="14">
        <f>(32966867*(1-Rezultāti!B2))</f>
        <v>32966867</v>
      </c>
      <c r="D13" s="14">
        <v>0</v>
      </c>
      <c r="E13" s="14">
        <f>C13*0.01</f>
        <v>329668.67</v>
      </c>
      <c r="F13" s="14">
        <f>C13</f>
        <v>32966867</v>
      </c>
      <c r="Q13" s="1"/>
      <c r="R13" s="1"/>
      <c r="S13" s="1"/>
    </row>
    <row r="14" spans="1:19" ht="30" x14ac:dyDescent="0.25">
      <c r="A14" s="12">
        <v>7</v>
      </c>
      <c r="B14" s="13" t="s">
        <v>18</v>
      </c>
      <c r="C14" s="14">
        <f>(1460000*(1-Rezultāti!B2))</f>
        <v>1460000</v>
      </c>
      <c r="D14" s="14">
        <f>C14*0.004</f>
        <v>5840</v>
      </c>
      <c r="E14" s="14">
        <f>C14*0.03</f>
        <v>43800</v>
      </c>
      <c r="F14" s="14">
        <f>C14</f>
        <v>1460000</v>
      </c>
      <c r="G14" t="s">
        <v>19</v>
      </c>
      <c r="Q14" s="1"/>
      <c r="R14" s="1"/>
      <c r="S14" s="1"/>
    </row>
    <row r="15" spans="1:19" ht="15" x14ac:dyDescent="0.25">
      <c r="B15" s="15" t="s">
        <v>20</v>
      </c>
      <c r="Q15" s="1"/>
      <c r="R15" s="1"/>
      <c r="S15" s="1"/>
    </row>
    <row r="16" spans="1:19" ht="15" x14ac:dyDescent="0.25">
      <c r="Q16" s="1"/>
      <c r="R16" s="1"/>
      <c r="S16" s="1"/>
    </row>
    <row r="17" spans="1:19" ht="18.75" x14ac:dyDescent="0.3">
      <c r="A17" s="2" t="s">
        <v>21</v>
      </c>
      <c r="Q17" s="1"/>
      <c r="R17" s="1"/>
      <c r="S17" s="1"/>
    </row>
    <row r="18" spans="1:19" ht="73.150000000000006" customHeight="1" x14ac:dyDescent="0.25">
      <c r="C18" s="5" t="s">
        <v>22</v>
      </c>
      <c r="D18" s="5" t="s">
        <v>23</v>
      </c>
      <c r="E18" s="5" t="s">
        <v>24</v>
      </c>
      <c r="F18" s="5" t="s">
        <v>25</v>
      </c>
      <c r="Q18" s="1"/>
      <c r="R18" s="1"/>
      <c r="S18" s="1"/>
    </row>
    <row r="19" spans="1:19" ht="45" x14ac:dyDescent="0.25">
      <c r="A19" s="9">
        <v>1</v>
      </c>
      <c r="B19" s="16" t="s">
        <v>12</v>
      </c>
      <c r="C19" s="9">
        <v>30285</v>
      </c>
      <c r="D19" s="17">
        <f>1.4*D28</f>
        <v>2.0299999999999998</v>
      </c>
      <c r="E19" s="18">
        <f>C19*2.59*12</f>
        <v>941257.79999999993</v>
      </c>
      <c r="F19" s="19">
        <f>D19*E19</f>
        <v>1910753.3339999996</v>
      </c>
      <c r="Q19" s="1"/>
      <c r="R19" s="1"/>
      <c r="S19" s="1"/>
    </row>
    <row r="20" spans="1:19" ht="45" x14ac:dyDescent="0.25">
      <c r="A20" s="9">
        <v>2</v>
      </c>
      <c r="B20" s="16" t="s">
        <v>13</v>
      </c>
      <c r="C20" s="9">
        <v>10531</v>
      </c>
      <c r="D20" s="17">
        <f>1.4*D28</f>
        <v>2.0299999999999998</v>
      </c>
      <c r="E20" s="18">
        <f>C20*2.59*12</f>
        <v>327303.48</v>
      </c>
      <c r="F20" s="19">
        <f>D20*E20</f>
        <v>664426.06439999992</v>
      </c>
      <c r="Q20" s="1"/>
      <c r="R20" s="1"/>
      <c r="S20" s="1"/>
    </row>
    <row r="21" spans="1:19" ht="15" x14ac:dyDescent="0.25">
      <c r="A21" s="12">
        <v>3</v>
      </c>
      <c r="B21" s="20" t="s">
        <v>14</v>
      </c>
      <c r="C21" s="12">
        <v>719870</v>
      </c>
      <c r="D21" s="21">
        <f>D20*0.055*D28</f>
        <v>0.16189249999999997</v>
      </c>
      <c r="E21" s="22">
        <f>C21*2.59*12</f>
        <v>22373559.599999998</v>
      </c>
      <c r="F21" s="23">
        <f>D21*E21</f>
        <v>3622111.4975429988</v>
      </c>
      <c r="G21" t="s">
        <v>26</v>
      </c>
      <c r="Q21" s="1"/>
      <c r="R21" s="1"/>
      <c r="S21" s="1"/>
    </row>
    <row r="22" spans="1:19" ht="30" x14ac:dyDescent="0.25">
      <c r="A22" s="9">
        <v>4</v>
      </c>
      <c r="B22" s="16" t="s">
        <v>15</v>
      </c>
      <c r="C22" s="9">
        <v>1388798</v>
      </c>
      <c r="D22" s="17">
        <f>D20*0.055*D28</f>
        <v>0.16189249999999997</v>
      </c>
      <c r="E22" s="18">
        <f>C22*2.59*12</f>
        <v>43163841.839999996</v>
      </c>
      <c r="F22" s="19">
        <f>D22*E22</f>
        <v>6987902.2650821982</v>
      </c>
      <c r="G22" t="s">
        <v>26</v>
      </c>
      <c r="Q22" s="1"/>
      <c r="R22" s="1"/>
      <c r="S22" s="1"/>
    </row>
    <row r="23" spans="1:19" ht="30" x14ac:dyDescent="0.25">
      <c r="A23" s="12">
        <v>5</v>
      </c>
      <c r="B23" s="20" t="s">
        <v>16</v>
      </c>
      <c r="C23" s="24">
        <v>1211358</v>
      </c>
      <c r="D23" s="21">
        <f>D20/2*0.055*D28</f>
        <v>8.0946249999999983E-2</v>
      </c>
      <c r="E23" s="22">
        <f>C23*2.59*12</f>
        <v>37649006.640000001</v>
      </c>
      <c r="F23" s="23">
        <f>D23*E23</f>
        <v>3047545.9037330993</v>
      </c>
      <c r="G23" t="s">
        <v>27</v>
      </c>
      <c r="Q23" s="1"/>
      <c r="R23" s="1"/>
      <c r="S23" s="1"/>
    </row>
    <row r="24" spans="1:19" ht="30" x14ac:dyDescent="0.25">
      <c r="A24" s="12">
        <v>6</v>
      </c>
      <c r="B24" s="20" t="s">
        <v>17</v>
      </c>
      <c r="C24" s="12">
        <v>1112594</v>
      </c>
      <c r="D24" s="21">
        <v>0</v>
      </c>
      <c r="E24" s="22">
        <v>0</v>
      </c>
      <c r="F24" s="23">
        <f>C13*0.07</f>
        <v>2307680.6900000004</v>
      </c>
      <c r="G24" t="s">
        <v>28</v>
      </c>
      <c r="Q24" s="1"/>
    </row>
    <row r="25" spans="1:19" ht="30" x14ac:dyDescent="0.25">
      <c r="A25" s="12">
        <v>7</v>
      </c>
      <c r="B25" s="20" t="s">
        <v>18</v>
      </c>
      <c r="C25" s="12">
        <v>1013462</v>
      </c>
      <c r="D25" s="21">
        <f>0.7*D28</f>
        <v>1.0149999999999999</v>
      </c>
      <c r="E25" s="22">
        <f>C25*0.03*10</f>
        <v>304038.59999999998</v>
      </c>
      <c r="F25" s="23">
        <f>D25*E25*2.5</f>
        <v>771497.94749999989</v>
      </c>
      <c r="G25" t="s">
        <v>29</v>
      </c>
    </row>
    <row r="26" spans="1:19" ht="15" x14ac:dyDescent="0.25"/>
    <row r="27" spans="1:19" ht="15" x14ac:dyDescent="0.25"/>
    <row r="28" spans="1:19" ht="15" x14ac:dyDescent="0.25">
      <c r="D28">
        <v>1.45</v>
      </c>
    </row>
  </sheetData>
  <pageMargins left="0.70000000000000007" right="0.70000000000000007" top="0.75" bottom="0.75" header="0.30000000000000004" footer="0.30000000000000004"/>
  <pageSetup paperSize="0" scale="39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8"/>
  <sheetViews>
    <sheetView workbookViewId="0"/>
  </sheetViews>
  <sheetFormatPr defaultRowHeight="14.45" x14ac:dyDescent="0.25"/>
  <cols>
    <col min="1" max="1" width="9.140625" customWidth="1"/>
    <col min="2" max="2" width="41.7109375" customWidth="1"/>
    <col min="3" max="3" width="9.140625" customWidth="1"/>
    <col min="4" max="4" width="11.28515625" bestFit="1" customWidth="1"/>
    <col min="5" max="32" width="9.140625" customWidth="1"/>
    <col min="33" max="33" width="10.140625" bestFit="1" customWidth="1"/>
    <col min="34" max="34" width="9.140625" customWidth="1"/>
  </cols>
  <sheetData>
    <row r="1" spans="1:52" ht="15" x14ac:dyDescent="0.25"/>
    <row r="2" spans="1:52" ht="15" x14ac:dyDescent="0.25"/>
    <row r="3" spans="1:52" ht="15" x14ac:dyDescent="0.25"/>
    <row r="4" spans="1:52" ht="15" x14ac:dyDescent="0.25"/>
    <row r="5" spans="1:52" ht="18.75" x14ac:dyDescent="0.3">
      <c r="A5" s="2" t="s">
        <v>30</v>
      </c>
    </row>
    <row r="6" spans="1:52" ht="15" x14ac:dyDescent="0.25"/>
    <row r="7" spans="1:52" ht="18.75" x14ac:dyDescent="0.3">
      <c r="B7" s="25" t="s">
        <v>31</v>
      </c>
    </row>
    <row r="8" spans="1:52" s="26" customFormat="1" ht="15" x14ac:dyDescent="0.25">
      <c r="C8" s="6">
        <v>2021</v>
      </c>
      <c r="D8" s="6">
        <v>2022</v>
      </c>
      <c r="E8" s="6">
        <v>2023</v>
      </c>
      <c r="F8" s="6">
        <v>2024</v>
      </c>
      <c r="G8" s="6">
        <v>2025</v>
      </c>
      <c r="H8" s="6">
        <v>2026</v>
      </c>
      <c r="I8" s="6">
        <v>2027</v>
      </c>
      <c r="J8" s="6">
        <v>2028</v>
      </c>
      <c r="K8" s="6">
        <v>2029</v>
      </c>
      <c r="L8" s="6">
        <v>2030</v>
      </c>
      <c r="M8" s="6">
        <v>2031</v>
      </c>
      <c r="N8" s="6">
        <v>2032</v>
      </c>
      <c r="O8" s="6">
        <v>2033</v>
      </c>
      <c r="P8" s="6">
        <v>2034</v>
      </c>
      <c r="Q8" s="6">
        <v>2035</v>
      </c>
      <c r="R8" s="6">
        <v>2036</v>
      </c>
      <c r="S8" s="6">
        <v>2037</v>
      </c>
      <c r="T8" s="6">
        <v>2038</v>
      </c>
      <c r="U8" s="6">
        <v>2039</v>
      </c>
      <c r="V8" s="6">
        <v>2040</v>
      </c>
      <c r="W8" s="6">
        <v>2041</v>
      </c>
      <c r="X8" s="6">
        <v>2042</v>
      </c>
      <c r="Y8" s="6">
        <v>2043</v>
      </c>
      <c r="Z8" s="6">
        <v>2044</v>
      </c>
      <c r="AA8" s="6">
        <v>2045</v>
      </c>
      <c r="AB8" s="6">
        <v>2046</v>
      </c>
      <c r="AC8" s="6">
        <v>2047</v>
      </c>
      <c r="AD8" s="6">
        <v>2048</v>
      </c>
      <c r="AE8" s="6">
        <v>2049</v>
      </c>
      <c r="AF8" s="6">
        <v>2050</v>
      </c>
      <c r="AG8" s="6">
        <v>2051</v>
      </c>
      <c r="AH8" s="6">
        <v>2052</v>
      </c>
      <c r="AI8" s="6">
        <v>2053</v>
      </c>
      <c r="AJ8" s="6">
        <v>2054</v>
      </c>
      <c r="AK8" s="6">
        <v>2055</v>
      </c>
      <c r="AL8" s="6">
        <v>2056</v>
      </c>
      <c r="AM8" s="6">
        <v>2057</v>
      </c>
      <c r="AN8" s="6">
        <v>2058</v>
      </c>
      <c r="AO8" s="6">
        <v>2059</v>
      </c>
      <c r="AP8" s="6">
        <v>2060</v>
      </c>
      <c r="AQ8" s="6">
        <v>2061</v>
      </c>
      <c r="AR8" s="6">
        <v>2062</v>
      </c>
      <c r="AS8" s="6">
        <v>2063</v>
      </c>
      <c r="AT8" s="6">
        <v>2064</v>
      </c>
      <c r="AU8" s="6">
        <v>2065</v>
      </c>
      <c r="AV8" s="6">
        <v>2066</v>
      </c>
      <c r="AW8" s="6">
        <v>2067</v>
      </c>
      <c r="AX8" s="6">
        <v>2068</v>
      </c>
      <c r="AY8" s="6">
        <v>2069</v>
      </c>
      <c r="AZ8" s="6">
        <v>2070</v>
      </c>
    </row>
    <row r="9" spans="1:52" ht="45" x14ac:dyDescent="0.25">
      <c r="A9" s="9">
        <v>1</v>
      </c>
      <c r="B9" s="16" t="s">
        <v>12</v>
      </c>
      <c r="C9" s="3">
        <v>0</v>
      </c>
      <c r="D9" s="27">
        <f>Datu_tabula!C8*0.1</f>
        <v>12614428.300000001</v>
      </c>
      <c r="E9" s="27">
        <f>Datu_tabula!C8*0.1</f>
        <v>12614428.300000001</v>
      </c>
      <c r="F9" s="27">
        <f>Datu_tabula!C8*0.15</f>
        <v>18921642.449999999</v>
      </c>
      <c r="G9" s="27">
        <f>Datu_tabula!C8*0.15</f>
        <v>18921642.449999999</v>
      </c>
      <c r="H9" s="27">
        <f>Datu_tabula!C8*0.15</f>
        <v>18921642.449999999</v>
      </c>
      <c r="I9" s="27">
        <f>Datu_tabula!C8*0.15</f>
        <v>18921642.449999999</v>
      </c>
      <c r="J9" s="27">
        <f>Datu_tabula!C8*0.1</f>
        <v>12614428.300000001</v>
      </c>
      <c r="K9" s="27">
        <f>Datu_tabula!C8*0.1</f>
        <v>12614428.300000001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</row>
    <row r="10" spans="1:52" ht="45" x14ac:dyDescent="0.25">
      <c r="A10" s="9">
        <v>2</v>
      </c>
      <c r="B10" s="16" t="s">
        <v>13</v>
      </c>
      <c r="C10" s="3">
        <v>0</v>
      </c>
      <c r="D10" s="27">
        <f>Datu_tabula!C9*0.1</f>
        <v>2437529.1</v>
      </c>
      <c r="E10" s="27">
        <f>Datu_tabula!C9*0.1</f>
        <v>2437529.1</v>
      </c>
      <c r="F10" s="27">
        <f>Datu_tabula!C9*0.15</f>
        <v>3656293.65</v>
      </c>
      <c r="G10" s="27">
        <f>Datu_tabula!C9*0.15</f>
        <v>3656293.65</v>
      </c>
      <c r="H10" s="27">
        <f>Datu_tabula!C9*0.15</f>
        <v>3656293.65</v>
      </c>
      <c r="I10" s="27">
        <f>Datu_tabula!C9*0.15</f>
        <v>3656293.65</v>
      </c>
      <c r="J10" s="27">
        <f>Datu_tabula!C9*0.1</f>
        <v>2437529.1</v>
      </c>
      <c r="K10" s="27">
        <f>Datu_tabula!C9*0.1</f>
        <v>2437529.1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</row>
    <row r="11" spans="1:52" ht="15" x14ac:dyDescent="0.25">
      <c r="A11" s="12">
        <v>3</v>
      </c>
      <c r="B11" s="20" t="s">
        <v>14</v>
      </c>
      <c r="C11" s="3">
        <v>0</v>
      </c>
      <c r="D11" s="27">
        <f>Datu_tabula!C10*0.1</f>
        <v>5417586.6000000006</v>
      </c>
      <c r="E11" s="27">
        <f>Datu_tabula!C10*0.1</f>
        <v>5417586.6000000006</v>
      </c>
      <c r="F11" s="27">
        <f>Datu_tabula!C10*0.15</f>
        <v>8126379.8999999994</v>
      </c>
      <c r="G11" s="27">
        <f>Datu_tabula!C10*0.15</f>
        <v>8126379.8999999994</v>
      </c>
      <c r="H11" s="27">
        <f>Datu_tabula!C10*0.15</f>
        <v>8126379.8999999994</v>
      </c>
      <c r="I11" s="27">
        <f>Datu_tabula!C10*0.15</f>
        <v>8126379.8999999994</v>
      </c>
      <c r="J11" s="27">
        <f>Datu_tabula!C10*0.1</f>
        <v>5417586.6000000006</v>
      </c>
      <c r="K11" s="27">
        <f>Datu_tabula!C10*0.1</f>
        <v>5417586.6000000006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</row>
    <row r="12" spans="1:52" ht="30" x14ac:dyDescent="0.25">
      <c r="A12" s="9">
        <v>4</v>
      </c>
      <c r="B12" s="16" t="s">
        <v>15</v>
      </c>
      <c r="C12" s="3">
        <v>0</v>
      </c>
      <c r="D12" s="27">
        <f>Datu_tabula!C11*0.1</f>
        <v>22072086.5</v>
      </c>
      <c r="E12" s="27">
        <f>Datu_tabula!C11*0.1</f>
        <v>22072086.5</v>
      </c>
      <c r="F12" s="27">
        <f>Datu_tabula!C11*0.15</f>
        <v>33108129.75</v>
      </c>
      <c r="G12" s="27">
        <f>Datu_tabula!C11*0.15</f>
        <v>33108129.75</v>
      </c>
      <c r="H12" s="27">
        <f>Datu_tabula!C11*0.15</f>
        <v>33108129.75</v>
      </c>
      <c r="I12" s="27">
        <f>Datu_tabula!C11*0.15</f>
        <v>33108129.75</v>
      </c>
      <c r="J12" s="27">
        <f>Datu_tabula!C11*0.1</f>
        <v>22072086.5</v>
      </c>
      <c r="K12" s="27">
        <f>Datu_tabula!C11*0.1</f>
        <v>22072086.5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</row>
    <row r="13" spans="1:52" ht="30" x14ac:dyDescent="0.25">
      <c r="A13" s="12">
        <v>5</v>
      </c>
      <c r="B13" s="20" t="s">
        <v>16</v>
      </c>
      <c r="C13" s="3">
        <v>0</v>
      </c>
      <c r="D13" s="27">
        <f>Datu_tabula!C12*0.1</f>
        <v>3749330</v>
      </c>
      <c r="E13" s="27">
        <f>Datu_tabula!C12*0.1</f>
        <v>3749330</v>
      </c>
      <c r="F13" s="27">
        <f>Datu_tabula!C12*0.15</f>
        <v>5623995</v>
      </c>
      <c r="G13" s="27">
        <f>Datu_tabula!C12*0.15</f>
        <v>5623995</v>
      </c>
      <c r="H13" s="27">
        <f>Datu_tabula!C12*0.15</f>
        <v>5623995</v>
      </c>
      <c r="I13" s="27">
        <f>Datu_tabula!C12*0.15</f>
        <v>5623995</v>
      </c>
      <c r="J13" s="27">
        <f>Datu_tabula!C12*0.1</f>
        <v>3749330</v>
      </c>
      <c r="K13" s="27">
        <f>Datu_tabula!C12*0.1</f>
        <v>3749330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</row>
    <row r="14" spans="1:52" ht="30" x14ac:dyDescent="0.25">
      <c r="A14" s="12">
        <v>6</v>
      </c>
      <c r="B14" s="20" t="s">
        <v>17</v>
      </c>
      <c r="C14" s="3">
        <v>0</v>
      </c>
      <c r="D14" s="27">
        <f>Datu_tabula!C13*0.1</f>
        <v>3296686.7</v>
      </c>
      <c r="E14" s="27">
        <f>Datu_tabula!C13*0.1</f>
        <v>3296686.7</v>
      </c>
      <c r="F14" s="27">
        <f>Datu_tabula!C13*0.15</f>
        <v>4945030.05</v>
      </c>
      <c r="G14" s="27">
        <f>Datu_tabula!C13*0.15</f>
        <v>4945030.05</v>
      </c>
      <c r="H14" s="27">
        <f>Datu_tabula!C13*0.15</f>
        <v>4945030.05</v>
      </c>
      <c r="I14" s="27">
        <f>Datu_tabula!C13*0.15</f>
        <v>4945030.05</v>
      </c>
      <c r="J14" s="27">
        <f>Datu_tabula!C13*0.1</f>
        <v>3296686.7</v>
      </c>
      <c r="K14" s="27">
        <f>Datu_tabula!C13*0.1</f>
        <v>3296686.7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</row>
    <row r="15" spans="1:52" ht="30" x14ac:dyDescent="0.25">
      <c r="A15" s="12">
        <v>7</v>
      </c>
      <c r="B15" s="20" t="s">
        <v>18</v>
      </c>
      <c r="C15" s="3">
        <v>0</v>
      </c>
      <c r="D15" s="27">
        <f>Datu_tabula!C14*0.1</f>
        <v>146000</v>
      </c>
      <c r="E15" s="27">
        <f>Datu_tabula!C14*0.1</f>
        <v>146000</v>
      </c>
      <c r="F15" s="27">
        <f>Datu_tabula!C14*0.15</f>
        <v>219000</v>
      </c>
      <c r="G15" s="27">
        <f>Datu_tabula!C14*0.15</f>
        <v>219000</v>
      </c>
      <c r="H15" s="27">
        <f>Datu_tabula!C14*0.15</f>
        <v>219000</v>
      </c>
      <c r="I15" s="27">
        <f>Datu_tabula!C14*0.15</f>
        <v>219000</v>
      </c>
      <c r="J15" s="27">
        <f>Datu_tabula!C14*0.1</f>
        <v>146000</v>
      </c>
      <c r="K15" s="27">
        <f>Datu_tabula!C14*0.1</f>
        <v>146000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</row>
    <row r="16" spans="1:52" ht="15" x14ac:dyDescent="0.25"/>
    <row r="17" spans="1:52" ht="18.75" x14ac:dyDescent="0.3">
      <c r="B17" s="25" t="s">
        <v>32</v>
      </c>
    </row>
    <row r="18" spans="1:52" s="26" customFormat="1" ht="15" x14ac:dyDescent="0.25">
      <c r="C18" s="6">
        <v>2021</v>
      </c>
      <c r="D18" s="6">
        <v>2022</v>
      </c>
      <c r="E18" s="6">
        <v>2023</v>
      </c>
      <c r="F18" s="6">
        <v>2024</v>
      </c>
      <c r="G18" s="6">
        <v>2025</v>
      </c>
      <c r="H18" s="6">
        <v>2026</v>
      </c>
      <c r="I18" s="6">
        <v>2027</v>
      </c>
      <c r="J18" s="6">
        <v>2028</v>
      </c>
      <c r="K18" s="6">
        <v>2029</v>
      </c>
      <c r="L18" s="6">
        <v>2030</v>
      </c>
      <c r="M18" s="6">
        <v>2031</v>
      </c>
      <c r="N18" s="6">
        <v>2032</v>
      </c>
      <c r="O18" s="6">
        <v>2033</v>
      </c>
      <c r="P18" s="6">
        <v>2034</v>
      </c>
      <c r="Q18" s="6">
        <v>2035</v>
      </c>
      <c r="R18" s="6">
        <v>2036</v>
      </c>
      <c r="S18" s="6">
        <v>2037</v>
      </c>
      <c r="T18" s="6">
        <v>2038</v>
      </c>
      <c r="U18" s="6">
        <v>2039</v>
      </c>
      <c r="V18" s="6">
        <v>2040</v>
      </c>
      <c r="W18" s="6">
        <v>2041</v>
      </c>
      <c r="X18" s="6">
        <v>2042</v>
      </c>
      <c r="Y18" s="6">
        <v>2043</v>
      </c>
      <c r="Z18" s="6">
        <v>2044</v>
      </c>
      <c r="AA18" s="6">
        <v>2045</v>
      </c>
      <c r="AB18" s="6">
        <v>2046</v>
      </c>
      <c r="AC18" s="6">
        <v>2047</v>
      </c>
      <c r="AD18" s="6">
        <v>2048</v>
      </c>
      <c r="AE18" s="6">
        <v>2049</v>
      </c>
      <c r="AF18" s="6">
        <v>2050</v>
      </c>
      <c r="AG18" s="6">
        <v>2051</v>
      </c>
      <c r="AH18" s="6">
        <v>2052</v>
      </c>
      <c r="AI18" s="6">
        <v>2053</v>
      </c>
      <c r="AJ18" s="6">
        <v>2054</v>
      </c>
      <c r="AK18" s="6">
        <v>2055</v>
      </c>
      <c r="AL18" s="6">
        <v>2056</v>
      </c>
      <c r="AM18" s="6">
        <v>2057</v>
      </c>
      <c r="AN18" s="6">
        <v>2058</v>
      </c>
      <c r="AO18" s="6">
        <v>2059</v>
      </c>
      <c r="AP18" s="6">
        <v>2060</v>
      </c>
      <c r="AQ18" s="6">
        <v>2061</v>
      </c>
      <c r="AR18" s="6">
        <v>2062</v>
      </c>
      <c r="AS18" s="6">
        <v>2063</v>
      </c>
      <c r="AT18" s="6">
        <v>2064</v>
      </c>
      <c r="AU18" s="6">
        <v>2065</v>
      </c>
      <c r="AV18" s="6">
        <v>2066</v>
      </c>
      <c r="AW18" s="6">
        <v>2067</v>
      </c>
      <c r="AX18" s="6">
        <v>2068</v>
      </c>
      <c r="AY18" s="6">
        <v>2069</v>
      </c>
      <c r="AZ18" s="6">
        <v>2070</v>
      </c>
    </row>
    <row r="19" spans="1:52" ht="45" x14ac:dyDescent="0.25">
      <c r="A19" s="9">
        <v>1</v>
      </c>
      <c r="B19" s="16" t="s">
        <v>12</v>
      </c>
      <c r="C19" s="3">
        <v>0</v>
      </c>
      <c r="D19" s="3">
        <v>0</v>
      </c>
      <c r="E19" s="27">
        <f t="shared" ref="E19:E25" si="0">L19*0.1</f>
        <v>5045.7713200000007</v>
      </c>
      <c r="F19" s="27">
        <f t="shared" ref="F19:F25" si="1">L19*0.2</f>
        <v>10091.542640000001</v>
      </c>
      <c r="G19" s="27">
        <f t="shared" ref="G19:G25" si="2">L19*0.3</f>
        <v>15137.313960000001</v>
      </c>
      <c r="H19" s="27">
        <f t="shared" ref="H19:H25" si="3">L19*0.5</f>
        <v>25228.856600000003</v>
      </c>
      <c r="I19" s="27">
        <f t="shared" ref="I19:I25" si="4">L19*0.7</f>
        <v>35320.399239999999</v>
      </c>
      <c r="J19" s="27">
        <f t="shared" ref="J19:J25" si="5">L19*0.8</f>
        <v>40366.170560000006</v>
      </c>
      <c r="K19" s="27">
        <f t="shared" ref="K19:K25" si="6">L19*0.9</f>
        <v>45411.941880000006</v>
      </c>
      <c r="L19" s="28">
        <f>Datu_tabula!$D$8</f>
        <v>50457.713200000006</v>
      </c>
      <c r="M19" s="28">
        <f>Datu_tabula!$D$8</f>
        <v>50457.713200000006</v>
      </c>
      <c r="N19" s="28">
        <f>Datu_tabula!$D$8</f>
        <v>50457.713200000006</v>
      </c>
      <c r="O19" s="28">
        <f>Datu_tabula!$D$8</f>
        <v>50457.713200000006</v>
      </c>
      <c r="P19" s="28">
        <f>Datu_tabula!$D$8</f>
        <v>50457.713200000006</v>
      </c>
      <c r="Q19" s="28">
        <f>Datu_tabula!$D$8</f>
        <v>50457.713200000006</v>
      </c>
      <c r="R19" s="28">
        <f>Datu_tabula!$D$8</f>
        <v>50457.713200000006</v>
      </c>
      <c r="S19" s="28">
        <f>Datu_tabula!$D$8</f>
        <v>50457.713200000006</v>
      </c>
      <c r="T19" s="28">
        <f>Datu_tabula!$D$8</f>
        <v>50457.713200000006</v>
      </c>
      <c r="U19" s="28">
        <f>Datu_tabula!$D$8</f>
        <v>50457.713200000006</v>
      </c>
      <c r="V19" s="28">
        <f>Datu_tabula!$D$8</f>
        <v>50457.713200000006</v>
      </c>
      <c r="W19" s="28">
        <f>Datu_tabula!$D$8</f>
        <v>50457.713200000006</v>
      </c>
      <c r="X19" s="28">
        <f>Datu_tabula!$D$8</f>
        <v>50457.713200000006</v>
      </c>
      <c r="Y19" s="28">
        <f>Datu_tabula!$D$8</f>
        <v>50457.713200000006</v>
      </c>
      <c r="Z19" s="28">
        <f>Datu_tabula!$D$8</f>
        <v>50457.713200000006</v>
      </c>
      <c r="AA19" s="28">
        <f>Datu_tabula!$D$8</f>
        <v>50457.713200000006</v>
      </c>
      <c r="AB19" s="28">
        <f>Datu_tabula!$D$8</f>
        <v>50457.713200000006</v>
      </c>
      <c r="AC19" s="28">
        <f>Datu_tabula!$D$8</f>
        <v>50457.713200000006</v>
      </c>
      <c r="AD19" s="28">
        <f>Datu_tabula!$D$8</f>
        <v>50457.713200000006</v>
      </c>
      <c r="AE19" s="28">
        <f>Datu_tabula!$D$8</f>
        <v>50457.713200000006</v>
      </c>
      <c r="AF19" s="28">
        <f>Datu_tabula!$D$8</f>
        <v>50457.713200000006</v>
      </c>
      <c r="AG19" s="28">
        <f>Datu_tabula!$D$8</f>
        <v>50457.713200000006</v>
      </c>
      <c r="AH19" s="28">
        <f>Datu_tabula!$D$8</f>
        <v>50457.713200000006</v>
      </c>
      <c r="AI19" s="28">
        <f>Datu_tabula!$D$8</f>
        <v>50457.713200000006</v>
      </c>
      <c r="AJ19" s="28">
        <f>Datu_tabula!$D$8</f>
        <v>50457.713200000006</v>
      </c>
      <c r="AK19" s="28">
        <f>Datu_tabula!$D$8</f>
        <v>50457.713200000006</v>
      </c>
      <c r="AL19" s="28">
        <f>Datu_tabula!$D$8</f>
        <v>50457.713200000006</v>
      </c>
      <c r="AM19" s="28">
        <f>Datu_tabula!$D$8</f>
        <v>50457.713200000006</v>
      </c>
      <c r="AN19" s="28">
        <f>Datu_tabula!$D$8</f>
        <v>50457.713200000006</v>
      </c>
      <c r="AO19" s="28">
        <f>Datu_tabula!$D$8</f>
        <v>50457.713200000006</v>
      </c>
      <c r="AP19" s="28">
        <f>Datu_tabula!$D$8</f>
        <v>50457.713200000006</v>
      </c>
      <c r="AQ19" s="28">
        <f>Datu_tabula!$D$8</f>
        <v>50457.713200000006</v>
      </c>
      <c r="AR19" s="28">
        <f>Datu_tabula!$D$8</f>
        <v>50457.713200000006</v>
      </c>
      <c r="AS19" s="28">
        <f>Datu_tabula!$D$8</f>
        <v>50457.713200000006</v>
      </c>
      <c r="AT19" s="28">
        <f>Datu_tabula!$D$8</f>
        <v>50457.713200000006</v>
      </c>
      <c r="AU19" s="28">
        <f>Datu_tabula!$D$8</f>
        <v>50457.713200000006</v>
      </c>
      <c r="AV19" s="28">
        <f>Datu_tabula!$D$8</f>
        <v>50457.713200000006</v>
      </c>
      <c r="AW19" s="28">
        <f>Datu_tabula!$D$8</f>
        <v>50457.713200000006</v>
      </c>
      <c r="AX19" s="28">
        <f>Datu_tabula!$D$8</f>
        <v>50457.713200000006</v>
      </c>
      <c r="AY19" s="28">
        <f>Datu_tabula!$D$8</f>
        <v>50457.713200000006</v>
      </c>
      <c r="AZ19" s="28">
        <f>Datu_tabula!$D$8</f>
        <v>50457.713200000006</v>
      </c>
    </row>
    <row r="20" spans="1:52" ht="45" x14ac:dyDescent="0.25">
      <c r="A20" s="9">
        <v>2</v>
      </c>
      <c r="B20" s="16" t="s">
        <v>13</v>
      </c>
      <c r="C20" s="3">
        <v>0</v>
      </c>
      <c r="D20" s="3">
        <v>0</v>
      </c>
      <c r="E20" s="27">
        <f t="shared" si="0"/>
        <v>975.01164000000017</v>
      </c>
      <c r="F20" s="27">
        <f t="shared" si="1"/>
        <v>1950.0232800000003</v>
      </c>
      <c r="G20" s="27">
        <f t="shared" si="2"/>
        <v>2925.0349200000001</v>
      </c>
      <c r="H20" s="27">
        <f t="shared" si="3"/>
        <v>4875.0582000000004</v>
      </c>
      <c r="I20" s="27">
        <f t="shared" si="4"/>
        <v>6825.0814799999998</v>
      </c>
      <c r="J20" s="27">
        <f t="shared" si="5"/>
        <v>7800.0931200000014</v>
      </c>
      <c r="K20" s="27">
        <f t="shared" si="6"/>
        <v>8775.1047600000002</v>
      </c>
      <c r="L20" s="28">
        <f>Datu_tabula!$D$9</f>
        <v>9750.1164000000008</v>
      </c>
      <c r="M20" s="28">
        <f>Datu_tabula!$D$9</f>
        <v>9750.1164000000008</v>
      </c>
      <c r="N20" s="28">
        <f>Datu_tabula!$D$9</f>
        <v>9750.1164000000008</v>
      </c>
      <c r="O20" s="28">
        <f>Datu_tabula!$D$9</f>
        <v>9750.1164000000008</v>
      </c>
      <c r="P20" s="28">
        <f>Datu_tabula!$D$9</f>
        <v>9750.1164000000008</v>
      </c>
      <c r="Q20" s="28">
        <f>Datu_tabula!$D$9</f>
        <v>9750.1164000000008</v>
      </c>
      <c r="R20" s="28">
        <f>Datu_tabula!$D$9</f>
        <v>9750.1164000000008</v>
      </c>
      <c r="S20" s="28">
        <f>Datu_tabula!$D$9</f>
        <v>9750.1164000000008</v>
      </c>
      <c r="T20" s="28">
        <f>Datu_tabula!$D$9</f>
        <v>9750.1164000000008</v>
      </c>
      <c r="U20" s="28">
        <f>Datu_tabula!$D$9</f>
        <v>9750.1164000000008</v>
      </c>
      <c r="V20" s="28">
        <f>Datu_tabula!$D$9</f>
        <v>9750.1164000000008</v>
      </c>
      <c r="W20" s="28">
        <f>Datu_tabula!$D$9</f>
        <v>9750.1164000000008</v>
      </c>
      <c r="X20" s="28">
        <f>Datu_tabula!$D$9</f>
        <v>9750.1164000000008</v>
      </c>
      <c r="Y20" s="28">
        <f>Datu_tabula!$D$9</f>
        <v>9750.1164000000008</v>
      </c>
      <c r="Z20" s="28">
        <f>Datu_tabula!$D$9</f>
        <v>9750.1164000000008</v>
      </c>
      <c r="AA20" s="28">
        <f>Datu_tabula!$D$9</f>
        <v>9750.1164000000008</v>
      </c>
      <c r="AB20" s="28">
        <f>Datu_tabula!$D$9</f>
        <v>9750.1164000000008</v>
      </c>
      <c r="AC20" s="28">
        <f>Datu_tabula!$D$9</f>
        <v>9750.1164000000008</v>
      </c>
      <c r="AD20" s="28">
        <f>Datu_tabula!$D$9</f>
        <v>9750.1164000000008</v>
      </c>
      <c r="AE20" s="28">
        <f>Datu_tabula!$D$9</f>
        <v>9750.1164000000008</v>
      </c>
      <c r="AF20" s="28">
        <f>Datu_tabula!$D$9</f>
        <v>9750.1164000000008</v>
      </c>
      <c r="AG20" s="28">
        <f>Datu_tabula!$D$9</f>
        <v>9750.1164000000008</v>
      </c>
      <c r="AH20" s="28">
        <f>Datu_tabula!$D$9</f>
        <v>9750.1164000000008</v>
      </c>
      <c r="AI20" s="28">
        <f>Datu_tabula!$D$9</f>
        <v>9750.1164000000008</v>
      </c>
      <c r="AJ20" s="28">
        <f>Datu_tabula!$D$9</f>
        <v>9750.1164000000008</v>
      </c>
      <c r="AK20" s="28">
        <f>Datu_tabula!$D$9</f>
        <v>9750.1164000000008</v>
      </c>
      <c r="AL20" s="28">
        <f>Datu_tabula!$D$9</f>
        <v>9750.1164000000008</v>
      </c>
      <c r="AM20" s="28">
        <f>Datu_tabula!$D$9</f>
        <v>9750.1164000000008</v>
      </c>
      <c r="AN20" s="28">
        <f>Datu_tabula!$D$9</f>
        <v>9750.1164000000008</v>
      </c>
      <c r="AO20" s="28">
        <f>Datu_tabula!$D$9</f>
        <v>9750.1164000000008</v>
      </c>
      <c r="AP20" s="28">
        <f>Datu_tabula!$D$9</f>
        <v>9750.1164000000008</v>
      </c>
      <c r="AQ20" s="28">
        <f>Datu_tabula!$D$9</f>
        <v>9750.1164000000008</v>
      </c>
      <c r="AR20" s="28">
        <f>Datu_tabula!$D$9</f>
        <v>9750.1164000000008</v>
      </c>
      <c r="AS20" s="28">
        <f>Datu_tabula!$D$9</f>
        <v>9750.1164000000008</v>
      </c>
      <c r="AT20" s="28">
        <f>Datu_tabula!$D$9</f>
        <v>9750.1164000000008</v>
      </c>
      <c r="AU20" s="28">
        <f>Datu_tabula!$D$9</f>
        <v>9750.1164000000008</v>
      </c>
      <c r="AV20" s="28">
        <f>Datu_tabula!$D$9</f>
        <v>9750.1164000000008</v>
      </c>
      <c r="AW20" s="28">
        <f>Datu_tabula!$D$9</f>
        <v>9750.1164000000008</v>
      </c>
      <c r="AX20" s="28">
        <f>Datu_tabula!$D$9</f>
        <v>9750.1164000000008</v>
      </c>
      <c r="AY20" s="28">
        <f>Datu_tabula!$D$9</f>
        <v>9750.1164000000008</v>
      </c>
      <c r="AZ20" s="28">
        <f>Datu_tabula!$D$9</f>
        <v>9750.1164000000008</v>
      </c>
    </row>
    <row r="21" spans="1:52" ht="15" x14ac:dyDescent="0.25">
      <c r="A21" s="12">
        <v>3</v>
      </c>
      <c r="B21" s="20" t="s">
        <v>14</v>
      </c>
      <c r="C21" s="3">
        <v>0</v>
      </c>
      <c r="D21" s="3">
        <v>0</v>
      </c>
      <c r="E21" s="27">
        <f t="shared" si="0"/>
        <v>21670.346400000002</v>
      </c>
      <c r="F21" s="27">
        <f t="shared" si="1"/>
        <v>43340.692800000004</v>
      </c>
      <c r="G21" s="27">
        <f t="shared" si="2"/>
        <v>65011.039199999999</v>
      </c>
      <c r="H21" s="27">
        <f t="shared" si="3"/>
        <v>108351.732</v>
      </c>
      <c r="I21" s="27">
        <f t="shared" si="4"/>
        <v>151692.42480000001</v>
      </c>
      <c r="J21" s="27">
        <f t="shared" si="5"/>
        <v>173362.77120000002</v>
      </c>
      <c r="K21" s="27">
        <f t="shared" si="6"/>
        <v>195033.1176</v>
      </c>
      <c r="L21" s="28">
        <f>Datu_tabula!$D$10</f>
        <v>216703.46400000001</v>
      </c>
      <c r="M21" s="28">
        <f>Datu_tabula!$D$10</f>
        <v>216703.46400000001</v>
      </c>
      <c r="N21" s="28">
        <f>Datu_tabula!$D$10</f>
        <v>216703.46400000001</v>
      </c>
      <c r="O21" s="28">
        <f>Datu_tabula!$D$10</f>
        <v>216703.46400000001</v>
      </c>
      <c r="P21" s="28">
        <f>Datu_tabula!$D$10</f>
        <v>216703.46400000001</v>
      </c>
      <c r="Q21" s="28">
        <f>Datu_tabula!$D$10</f>
        <v>216703.46400000001</v>
      </c>
      <c r="R21" s="28">
        <f>Datu_tabula!$D$10</f>
        <v>216703.46400000001</v>
      </c>
      <c r="S21" s="28">
        <f>Datu_tabula!$D$10</f>
        <v>216703.46400000001</v>
      </c>
      <c r="T21" s="28">
        <f>Datu_tabula!$D$10</f>
        <v>216703.46400000001</v>
      </c>
      <c r="U21" s="28">
        <f>Datu_tabula!$D$10</f>
        <v>216703.46400000001</v>
      </c>
      <c r="V21" s="28">
        <f>Datu_tabula!$D$10</f>
        <v>216703.46400000001</v>
      </c>
      <c r="W21" s="28">
        <f>Datu_tabula!$D$10</f>
        <v>216703.46400000001</v>
      </c>
      <c r="X21" s="28">
        <f>Datu_tabula!$D$10</f>
        <v>216703.46400000001</v>
      </c>
      <c r="Y21" s="28">
        <f>Datu_tabula!$D$10</f>
        <v>216703.46400000001</v>
      </c>
      <c r="Z21" s="28">
        <f>Datu_tabula!$D$10</f>
        <v>216703.46400000001</v>
      </c>
      <c r="AA21" s="28">
        <f>Datu_tabula!$D$10</f>
        <v>216703.46400000001</v>
      </c>
      <c r="AB21" s="28">
        <f>Datu_tabula!$D$10</f>
        <v>216703.46400000001</v>
      </c>
      <c r="AC21" s="28">
        <f>Datu_tabula!$D$10</f>
        <v>216703.46400000001</v>
      </c>
      <c r="AD21" s="28">
        <f>Datu_tabula!$D$10</f>
        <v>216703.46400000001</v>
      </c>
      <c r="AE21" s="28">
        <f>Datu_tabula!$D$10</f>
        <v>216703.46400000001</v>
      </c>
      <c r="AF21" s="28">
        <f>Datu_tabula!$D$10</f>
        <v>216703.46400000001</v>
      </c>
      <c r="AG21" s="28">
        <f>Datu_tabula!$D$10</f>
        <v>216703.46400000001</v>
      </c>
      <c r="AH21" s="28">
        <f>Datu_tabula!$D$10</f>
        <v>216703.46400000001</v>
      </c>
      <c r="AI21" s="28">
        <f>Datu_tabula!$D$10</f>
        <v>216703.46400000001</v>
      </c>
      <c r="AJ21" s="28">
        <f>Datu_tabula!$D$10</f>
        <v>216703.46400000001</v>
      </c>
      <c r="AK21" s="28">
        <f>Datu_tabula!$D$10</f>
        <v>216703.46400000001</v>
      </c>
      <c r="AL21" s="28">
        <f>Datu_tabula!$D$10</f>
        <v>216703.46400000001</v>
      </c>
      <c r="AM21" s="28">
        <f>Datu_tabula!$D$10</f>
        <v>216703.46400000001</v>
      </c>
      <c r="AN21" s="28">
        <f>Datu_tabula!$D$10</f>
        <v>216703.46400000001</v>
      </c>
      <c r="AO21" s="28">
        <f>Datu_tabula!$D$10</f>
        <v>216703.46400000001</v>
      </c>
      <c r="AP21" s="28">
        <f>Datu_tabula!$D$10</f>
        <v>216703.46400000001</v>
      </c>
      <c r="AQ21" s="28">
        <f>Datu_tabula!$D$10</f>
        <v>216703.46400000001</v>
      </c>
      <c r="AR21" s="28">
        <f>Datu_tabula!$D$10</f>
        <v>216703.46400000001</v>
      </c>
      <c r="AS21" s="28">
        <f>Datu_tabula!$D$10</f>
        <v>216703.46400000001</v>
      </c>
      <c r="AT21" s="28">
        <f>Datu_tabula!$D$10</f>
        <v>216703.46400000001</v>
      </c>
      <c r="AU21" s="28">
        <f>Datu_tabula!$D$10</f>
        <v>216703.46400000001</v>
      </c>
      <c r="AV21" s="28">
        <f>Datu_tabula!$D$10</f>
        <v>216703.46400000001</v>
      </c>
      <c r="AW21" s="28">
        <f>Datu_tabula!$D$10</f>
        <v>216703.46400000001</v>
      </c>
      <c r="AX21" s="28">
        <f>Datu_tabula!$D$10</f>
        <v>216703.46400000001</v>
      </c>
      <c r="AY21" s="28">
        <f>Datu_tabula!$D$10</f>
        <v>216703.46400000001</v>
      </c>
      <c r="AZ21" s="28">
        <f>Datu_tabula!$D$10</f>
        <v>216703.46400000001</v>
      </c>
    </row>
    <row r="22" spans="1:52" ht="30" x14ac:dyDescent="0.25">
      <c r="A22" s="9">
        <v>4</v>
      </c>
      <c r="B22" s="16" t="s">
        <v>15</v>
      </c>
      <c r="C22" s="3">
        <v>0</v>
      </c>
      <c r="D22" s="3">
        <v>0</v>
      </c>
      <c r="E22" s="27">
        <f t="shared" si="0"/>
        <v>0</v>
      </c>
      <c r="F22" s="27">
        <f t="shared" si="1"/>
        <v>0</v>
      </c>
      <c r="G22" s="27">
        <f t="shared" si="2"/>
        <v>0</v>
      </c>
      <c r="H22" s="27">
        <f t="shared" si="3"/>
        <v>0</v>
      </c>
      <c r="I22" s="27">
        <f t="shared" si="4"/>
        <v>0</v>
      </c>
      <c r="J22" s="27">
        <f t="shared" si="5"/>
        <v>0</v>
      </c>
      <c r="K22" s="27">
        <f t="shared" si="6"/>
        <v>0</v>
      </c>
      <c r="L22" s="28">
        <f>Datu_tabula!$D$11</f>
        <v>0</v>
      </c>
      <c r="M22" s="28">
        <f>Datu_tabula!$D$11</f>
        <v>0</v>
      </c>
      <c r="N22" s="28">
        <f>Datu_tabula!$D$11</f>
        <v>0</v>
      </c>
      <c r="O22" s="28">
        <f>Datu_tabula!$D$11</f>
        <v>0</v>
      </c>
      <c r="P22" s="28">
        <f>Datu_tabula!$D$11</f>
        <v>0</v>
      </c>
      <c r="Q22" s="28">
        <f>Datu_tabula!$D$11</f>
        <v>0</v>
      </c>
      <c r="R22" s="28">
        <f>Datu_tabula!$D$11</f>
        <v>0</v>
      </c>
      <c r="S22" s="28">
        <f>Datu_tabula!$D$11</f>
        <v>0</v>
      </c>
      <c r="T22" s="28">
        <f>Datu_tabula!$D$11</f>
        <v>0</v>
      </c>
      <c r="U22" s="28">
        <f>Datu_tabula!$D$11</f>
        <v>0</v>
      </c>
      <c r="V22" s="28">
        <f>Datu_tabula!$D$11</f>
        <v>0</v>
      </c>
      <c r="W22" s="28">
        <f>Datu_tabula!$D$11</f>
        <v>0</v>
      </c>
      <c r="X22" s="28">
        <f>Datu_tabula!$D$11</f>
        <v>0</v>
      </c>
      <c r="Y22" s="28">
        <f>Datu_tabula!$D$11</f>
        <v>0</v>
      </c>
      <c r="Z22" s="28">
        <f>Datu_tabula!$D$11</f>
        <v>0</v>
      </c>
      <c r="AA22" s="28">
        <f>Datu_tabula!$D$11</f>
        <v>0</v>
      </c>
      <c r="AB22" s="28">
        <f>Datu_tabula!$D$11</f>
        <v>0</v>
      </c>
      <c r="AC22" s="28">
        <f>Datu_tabula!$D$11</f>
        <v>0</v>
      </c>
      <c r="AD22" s="28">
        <f>Datu_tabula!$D$11</f>
        <v>0</v>
      </c>
      <c r="AE22" s="28">
        <f>Datu_tabula!$D$11</f>
        <v>0</v>
      </c>
      <c r="AF22" s="28">
        <f>Datu_tabula!$D$11</f>
        <v>0</v>
      </c>
      <c r="AG22" s="28">
        <f>Datu_tabula!$D$11</f>
        <v>0</v>
      </c>
      <c r="AH22" s="28">
        <f>Datu_tabula!$D$11</f>
        <v>0</v>
      </c>
      <c r="AI22" s="28">
        <f>Datu_tabula!$D$11</f>
        <v>0</v>
      </c>
      <c r="AJ22" s="28">
        <f>Datu_tabula!$D$11</f>
        <v>0</v>
      </c>
      <c r="AK22" s="28">
        <f>Datu_tabula!$D$11</f>
        <v>0</v>
      </c>
      <c r="AL22" s="28">
        <f>Datu_tabula!$D$11</f>
        <v>0</v>
      </c>
      <c r="AM22" s="28">
        <f>Datu_tabula!$D$11</f>
        <v>0</v>
      </c>
      <c r="AN22" s="28">
        <f>Datu_tabula!$D$11</f>
        <v>0</v>
      </c>
      <c r="AO22" s="28">
        <f>Datu_tabula!$D$11</f>
        <v>0</v>
      </c>
      <c r="AP22" s="28">
        <f>Datu_tabula!$D$11</f>
        <v>0</v>
      </c>
      <c r="AQ22" s="28">
        <f>Datu_tabula!$D$11</f>
        <v>0</v>
      </c>
      <c r="AR22" s="28">
        <f>Datu_tabula!$D$11</f>
        <v>0</v>
      </c>
      <c r="AS22" s="28">
        <f>Datu_tabula!$D$11</f>
        <v>0</v>
      </c>
      <c r="AT22" s="28">
        <f>Datu_tabula!$D$11</f>
        <v>0</v>
      </c>
      <c r="AU22" s="28">
        <f>Datu_tabula!$D$11</f>
        <v>0</v>
      </c>
      <c r="AV22" s="28">
        <f>Datu_tabula!$D$11</f>
        <v>0</v>
      </c>
      <c r="AW22" s="28">
        <f>Datu_tabula!$D$11</f>
        <v>0</v>
      </c>
      <c r="AX22" s="28">
        <f>Datu_tabula!$D$11</f>
        <v>0</v>
      </c>
      <c r="AY22" s="28">
        <f>Datu_tabula!$D$11</f>
        <v>0</v>
      </c>
      <c r="AZ22" s="28">
        <f>Datu_tabula!$D$11</f>
        <v>0</v>
      </c>
    </row>
    <row r="23" spans="1:52" ht="30" x14ac:dyDescent="0.25">
      <c r="A23" s="12">
        <v>5</v>
      </c>
      <c r="B23" s="20" t="s">
        <v>16</v>
      </c>
      <c r="C23" s="3">
        <v>0</v>
      </c>
      <c r="D23" s="3">
        <v>0</v>
      </c>
      <c r="E23" s="27">
        <f t="shared" si="0"/>
        <v>14997.320000000002</v>
      </c>
      <c r="F23" s="27">
        <f t="shared" si="1"/>
        <v>29994.640000000003</v>
      </c>
      <c r="G23" s="27">
        <f t="shared" si="2"/>
        <v>44991.96</v>
      </c>
      <c r="H23" s="27">
        <f t="shared" si="3"/>
        <v>74986.600000000006</v>
      </c>
      <c r="I23" s="27">
        <f t="shared" si="4"/>
        <v>104981.24</v>
      </c>
      <c r="J23" s="27">
        <f t="shared" si="5"/>
        <v>119978.56000000001</v>
      </c>
      <c r="K23" s="27">
        <f t="shared" si="6"/>
        <v>134975.88</v>
      </c>
      <c r="L23" s="28">
        <f>Datu_tabula!$D$12</f>
        <v>149973.20000000001</v>
      </c>
      <c r="M23" s="28">
        <f>Datu_tabula!$D$12</f>
        <v>149973.20000000001</v>
      </c>
      <c r="N23" s="28">
        <f>Datu_tabula!$D$12</f>
        <v>149973.20000000001</v>
      </c>
      <c r="O23" s="28">
        <f>Datu_tabula!$D$12</f>
        <v>149973.20000000001</v>
      </c>
      <c r="P23" s="28">
        <f>Datu_tabula!$D$12</f>
        <v>149973.20000000001</v>
      </c>
      <c r="Q23" s="28">
        <f>Datu_tabula!$D$12</f>
        <v>149973.20000000001</v>
      </c>
      <c r="R23" s="28">
        <f>Datu_tabula!$D$12</f>
        <v>149973.20000000001</v>
      </c>
      <c r="S23" s="28">
        <f>Datu_tabula!$D$12</f>
        <v>149973.20000000001</v>
      </c>
      <c r="T23" s="28">
        <f>Datu_tabula!$D$12</f>
        <v>149973.20000000001</v>
      </c>
      <c r="U23" s="28">
        <f>Datu_tabula!$D$12</f>
        <v>149973.20000000001</v>
      </c>
      <c r="V23" s="28">
        <f>Datu_tabula!$D$12</f>
        <v>149973.20000000001</v>
      </c>
      <c r="W23" s="28">
        <f>Datu_tabula!$D$12</f>
        <v>149973.20000000001</v>
      </c>
      <c r="X23" s="28">
        <f>Datu_tabula!$D$12</f>
        <v>149973.20000000001</v>
      </c>
      <c r="Y23" s="28">
        <f>Datu_tabula!$D$12</f>
        <v>149973.20000000001</v>
      </c>
      <c r="Z23" s="28">
        <f>Datu_tabula!$D$12</f>
        <v>149973.20000000001</v>
      </c>
      <c r="AA23" s="28">
        <f>Datu_tabula!$D$12</f>
        <v>149973.20000000001</v>
      </c>
      <c r="AB23" s="28">
        <f>Datu_tabula!$D$12</f>
        <v>149973.20000000001</v>
      </c>
      <c r="AC23" s="28">
        <f>Datu_tabula!$D$12</f>
        <v>149973.20000000001</v>
      </c>
      <c r="AD23" s="28">
        <f>Datu_tabula!$D$12</f>
        <v>149973.20000000001</v>
      </c>
      <c r="AE23" s="28">
        <f>Datu_tabula!$D$12</f>
        <v>149973.20000000001</v>
      </c>
      <c r="AF23" s="28">
        <f>Datu_tabula!$D$12</f>
        <v>149973.20000000001</v>
      </c>
      <c r="AG23" s="28">
        <f>Datu_tabula!$D$12</f>
        <v>149973.20000000001</v>
      </c>
      <c r="AH23" s="28">
        <f>Datu_tabula!$D$12</f>
        <v>149973.20000000001</v>
      </c>
      <c r="AI23" s="28">
        <f>Datu_tabula!$D$12</f>
        <v>149973.20000000001</v>
      </c>
      <c r="AJ23" s="28">
        <f>Datu_tabula!$D$12</f>
        <v>149973.20000000001</v>
      </c>
      <c r="AK23" s="28">
        <f>Datu_tabula!$D$12</f>
        <v>149973.20000000001</v>
      </c>
      <c r="AL23" s="28">
        <f>Datu_tabula!$D$12</f>
        <v>149973.20000000001</v>
      </c>
      <c r="AM23" s="28">
        <f>Datu_tabula!$D$12</f>
        <v>149973.20000000001</v>
      </c>
      <c r="AN23" s="28">
        <f>Datu_tabula!$D$12</f>
        <v>149973.20000000001</v>
      </c>
      <c r="AO23" s="28">
        <f>Datu_tabula!$D$12</f>
        <v>149973.20000000001</v>
      </c>
      <c r="AP23" s="28">
        <f>Datu_tabula!$D$12</f>
        <v>149973.20000000001</v>
      </c>
      <c r="AQ23" s="28">
        <f>Datu_tabula!$D$12</f>
        <v>149973.20000000001</v>
      </c>
      <c r="AR23" s="28">
        <f>Datu_tabula!$D$12</f>
        <v>149973.20000000001</v>
      </c>
      <c r="AS23" s="28">
        <f>Datu_tabula!$D$12</f>
        <v>149973.20000000001</v>
      </c>
      <c r="AT23" s="28">
        <f>Datu_tabula!$D$12</f>
        <v>149973.20000000001</v>
      </c>
      <c r="AU23" s="28">
        <f>Datu_tabula!$D$12</f>
        <v>149973.20000000001</v>
      </c>
      <c r="AV23" s="28">
        <f>Datu_tabula!$D$12</f>
        <v>149973.20000000001</v>
      </c>
      <c r="AW23" s="28">
        <f>Datu_tabula!$D$12</f>
        <v>149973.20000000001</v>
      </c>
      <c r="AX23" s="28">
        <f>Datu_tabula!$D$12</f>
        <v>149973.20000000001</v>
      </c>
      <c r="AY23" s="28">
        <f>Datu_tabula!$D$12</f>
        <v>149973.20000000001</v>
      </c>
      <c r="AZ23" s="28">
        <f>Datu_tabula!$D$12</f>
        <v>149973.20000000001</v>
      </c>
    </row>
    <row r="24" spans="1:52" ht="30" x14ac:dyDescent="0.25">
      <c r="A24" s="12">
        <v>6</v>
      </c>
      <c r="B24" s="20" t="s">
        <v>17</v>
      </c>
      <c r="C24" s="3">
        <v>0</v>
      </c>
      <c r="D24" s="3">
        <v>0</v>
      </c>
      <c r="E24" s="27">
        <f t="shared" si="0"/>
        <v>0</v>
      </c>
      <c r="F24" s="27">
        <f t="shared" si="1"/>
        <v>0</v>
      </c>
      <c r="G24" s="27">
        <f t="shared" si="2"/>
        <v>0</v>
      </c>
      <c r="H24" s="27">
        <f t="shared" si="3"/>
        <v>0</v>
      </c>
      <c r="I24" s="27">
        <f t="shared" si="4"/>
        <v>0</v>
      </c>
      <c r="J24" s="27">
        <f t="shared" si="5"/>
        <v>0</v>
      </c>
      <c r="K24" s="27">
        <f t="shared" si="6"/>
        <v>0</v>
      </c>
      <c r="L24" s="28">
        <f>Datu_tabula!$D$13</f>
        <v>0</v>
      </c>
      <c r="M24" s="28">
        <f>Datu_tabula!$D$13</f>
        <v>0</v>
      </c>
      <c r="N24" s="28">
        <f>Datu_tabula!$D$13</f>
        <v>0</v>
      </c>
      <c r="O24" s="28">
        <f>Datu_tabula!$D$13</f>
        <v>0</v>
      </c>
      <c r="P24" s="28">
        <f>Datu_tabula!$D$13</f>
        <v>0</v>
      </c>
      <c r="Q24" s="28">
        <f>Datu_tabula!$D$13</f>
        <v>0</v>
      </c>
      <c r="R24" s="28">
        <f>Datu_tabula!$D$13</f>
        <v>0</v>
      </c>
      <c r="S24" s="28">
        <f>Datu_tabula!$D$13</f>
        <v>0</v>
      </c>
      <c r="T24" s="28">
        <f>Datu_tabula!$D$13</f>
        <v>0</v>
      </c>
      <c r="U24" s="28">
        <f>Datu_tabula!$D$13</f>
        <v>0</v>
      </c>
      <c r="V24" s="28">
        <f>Datu_tabula!$D$13</f>
        <v>0</v>
      </c>
      <c r="W24" s="28">
        <f>Datu_tabula!$D$13</f>
        <v>0</v>
      </c>
      <c r="X24" s="28">
        <f>Datu_tabula!$D$13</f>
        <v>0</v>
      </c>
      <c r="Y24" s="28">
        <f>Datu_tabula!$D$13</f>
        <v>0</v>
      </c>
      <c r="Z24" s="28">
        <f>Datu_tabula!$D$13</f>
        <v>0</v>
      </c>
      <c r="AA24" s="28">
        <f>Datu_tabula!$D$13</f>
        <v>0</v>
      </c>
      <c r="AB24" s="28">
        <f>Datu_tabula!$D$13</f>
        <v>0</v>
      </c>
      <c r="AC24" s="28">
        <f>Datu_tabula!$D$13</f>
        <v>0</v>
      </c>
      <c r="AD24" s="28">
        <f>Datu_tabula!$D$13</f>
        <v>0</v>
      </c>
      <c r="AE24" s="28">
        <f>Datu_tabula!$D$13</f>
        <v>0</v>
      </c>
      <c r="AF24" s="28">
        <f>Datu_tabula!$D$13</f>
        <v>0</v>
      </c>
      <c r="AG24" s="28">
        <f>Datu_tabula!$D$13</f>
        <v>0</v>
      </c>
      <c r="AH24" s="28">
        <f>Datu_tabula!$D$13</f>
        <v>0</v>
      </c>
      <c r="AI24" s="28">
        <f>Datu_tabula!$D$13</f>
        <v>0</v>
      </c>
      <c r="AJ24" s="28">
        <f>Datu_tabula!$D$13</f>
        <v>0</v>
      </c>
      <c r="AK24" s="28">
        <f>Datu_tabula!$D$13</f>
        <v>0</v>
      </c>
      <c r="AL24" s="28">
        <f>Datu_tabula!$D$13</f>
        <v>0</v>
      </c>
      <c r="AM24" s="28">
        <f>Datu_tabula!$D$13</f>
        <v>0</v>
      </c>
      <c r="AN24" s="28">
        <f>Datu_tabula!$D$13</f>
        <v>0</v>
      </c>
      <c r="AO24" s="28">
        <f>Datu_tabula!$D$13</f>
        <v>0</v>
      </c>
      <c r="AP24" s="28">
        <f>Datu_tabula!$D$13</f>
        <v>0</v>
      </c>
      <c r="AQ24" s="28">
        <f>Datu_tabula!$D$13</f>
        <v>0</v>
      </c>
      <c r="AR24" s="28">
        <f>Datu_tabula!$D$13</f>
        <v>0</v>
      </c>
      <c r="AS24" s="28">
        <f>Datu_tabula!$D$13</f>
        <v>0</v>
      </c>
      <c r="AT24" s="28">
        <f>Datu_tabula!$D$13</f>
        <v>0</v>
      </c>
      <c r="AU24" s="28">
        <f>Datu_tabula!$D$13</f>
        <v>0</v>
      </c>
      <c r="AV24" s="28">
        <f>Datu_tabula!$D$13</f>
        <v>0</v>
      </c>
      <c r="AW24" s="28">
        <f>Datu_tabula!$D$13</f>
        <v>0</v>
      </c>
      <c r="AX24" s="28">
        <f>Datu_tabula!$D$13</f>
        <v>0</v>
      </c>
      <c r="AY24" s="28">
        <f>Datu_tabula!$D$13</f>
        <v>0</v>
      </c>
      <c r="AZ24" s="28">
        <f>Datu_tabula!$D$13</f>
        <v>0</v>
      </c>
    </row>
    <row r="25" spans="1:52" ht="30" x14ac:dyDescent="0.25">
      <c r="A25" s="12">
        <v>7</v>
      </c>
      <c r="B25" s="20" t="s">
        <v>18</v>
      </c>
      <c r="C25" s="3">
        <v>0</v>
      </c>
      <c r="D25" s="3">
        <v>0</v>
      </c>
      <c r="E25" s="27">
        <f t="shared" si="0"/>
        <v>584</v>
      </c>
      <c r="F25" s="27">
        <f t="shared" si="1"/>
        <v>1168</v>
      </c>
      <c r="G25" s="27">
        <f t="shared" si="2"/>
        <v>1752</v>
      </c>
      <c r="H25" s="27">
        <f t="shared" si="3"/>
        <v>2920</v>
      </c>
      <c r="I25" s="27">
        <f t="shared" si="4"/>
        <v>4087.9999999999995</v>
      </c>
      <c r="J25" s="27">
        <f t="shared" si="5"/>
        <v>4672</v>
      </c>
      <c r="K25" s="27">
        <f t="shared" si="6"/>
        <v>5256</v>
      </c>
      <c r="L25" s="28">
        <f>Datu_tabula!$D$14</f>
        <v>5840</v>
      </c>
      <c r="M25" s="28">
        <f>Datu_tabula!$D$14</f>
        <v>5840</v>
      </c>
      <c r="N25" s="28">
        <f>Datu_tabula!$D$14</f>
        <v>5840</v>
      </c>
      <c r="O25" s="28">
        <f>Datu_tabula!$D$14</f>
        <v>5840</v>
      </c>
      <c r="P25" s="28">
        <f>Datu_tabula!$D$14</f>
        <v>5840</v>
      </c>
      <c r="Q25" s="28">
        <f>Datu_tabula!$D$14</f>
        <v>5840</v>
      </c>
      <c r="R25" s="28">
        <f>Datu_tabula!$D$14</f>
        <v>5840</v>
      </c>
      <c r="S25" s="28">
        <f>Datu_tabula!$D$14</f>
        <v>5840</v>
      </c>
      <c r="T25" s="28">
        <f>Datu_tabula!$D$14</f>
        <v>5840</v>
      </c>
      <c r="U25" s="28">
        <f>Datu_tabula!$D$14</f>
        <v>5840</v>
      </c>
      <c r="V25" s="28">
        <f>Datu_tabula!$D$14</f>
        <v>5840</v>
      </c>
      <c r="W25" s="28">
        <f>Datu_tabula!$D$14</f>
        <v>5840</v>
      </c>
      <c r="X25" s="28">
        <f>Datu_tabula!$D$14</f>
        <v>5840</v>
      </c>
      <c r="Y25" s="28">
        <f>Datu_tabula!$D$14</f>
        <v>5840</v>
      </c>
      <c r="Z25" s="28">
        <f>Datu_tabula!$D$14</f>
        <v>5840</v>
      </c>
      <c r="AA25" s="28">
        <f>Datu_tabula!$D$14</f>
        <v>5840</v>
      </c>
      <c r="AB25" s="28">
        <f>Datu_tabula!$D$14</f>
        <v>5840</v>
      </c>
      <c r="AC25" s="28">
        <f>Datu_tabula!$D$14</f>
        <v>5840</v>
      </c>
      <c r="AD25" s="28">
        <f>Datu_tabula!$D$14</f>
        <v>5840</v>
      </c>
      <c r="AE25" s="28">
        <f>Datu_tabula!$D$14</f>
        <v>5840</v>
      </c>
      <c r="AF25" s="28">
        <f>Datu_tabula!$D$14</f>
        <v>5840</v>
      </c>
      <c r="AG25" s="28">
        <f>Datu_tabula!$D$14</f>
        <v>5840</v>
      </c>
      <c r="AH25" s="28">
        <f>Datu_tabula!$D$14</f>
        <v>5840</v>
      </c>
      <c r="AI25" s="28">
        <f>Datu_tabula!$D$14</f>
        <v>5840</v>
      </c>
      <c r="AJ25" s="28">
        <f>Datu_tabula!$D$14</f>
        <v>5840</v>
      </c>
      <c r="AK25" s="28">
        <f>Datu_tabula!$D$14</f>
        <v>5840</v>
      </c>
      <c r="AL25" s="28">
        <f>Datu_tabula!$D$14</f>
        <v>5840</v>
      </c>
      <c r="AM25" s="28">
        <f>Datu_tabula!$D$14</f>
        <v>5840</v>
      </c>
      <c r="AN25" s="28">
        <f>Datu_tabula!$D$14</f>
        <v>5840</v>
      </c>
      <c r="AO25" s="28">
        <f>Datu_tabula!$D$14</f>
        <v>5840</v>
      </c>
      <c r="AP25" s="28">
        <f>Datu_tabula!$D$14</f>
        <v>5840</v>
      </c>
      <c r="AQ25" s="28">
        <f>Datu_tabula!$D$14</f>
        <v>5840</v>
      </c>
      <c r="AR25" s="28">
        <f>Datu_tabula!$D$14</f>
        <v>5840</v>
      </c>
      <c r="AS25" s="28">
        <f>Datu_tabula!$D$14</f>
        <v>5840</v>
      </c>
      <c r="AT25" s="28">
        <f>Datu_tabula!$D$14</f>
        <v>5840</v>
      </c>
      <c r="AU25" s="28">
        <f>Datu_tabula!$D$14</f>
        <v>5840</v>
      </c>
      <c r="AV25" s="28">
        <f>Datu_tabula!$D$14</f>
        <v>5840</v>
      </c>
      <c r="AW25" s="28">
        <f>Datu_tabula!$D$14</f>
        <v>5840</v>
      </c>
      <c r="AX25" s="28">
        <f>Datu_tabula!$D$14</f>
        <v>5840</v>
      </c>
      <c r="AY25" s="28">
        <f>Datu_tabula!$D$14</f>
        <v>5840</v>
      </c>
      <c r="AZ25" s="28">
        <f>Datu_tabula!$D$14</f>
        <v>5840</v>
      </c>
    </row>
    <row r="26" spans="1:52" ht="15" x14ac:dyDescent="0.25"/>
    <row r="27" spans="1:52" ht="18.75" x14ac:dyDescent="0.3">
      <c r="B27" s="25" t="s">
        <v>33</v>
      </c>
    </row>
    <row r="28" spans="1:52" ht="15" x14ac:dyDescent="0.25">
      <c r="C28" s="3">
        <v>2021</v>
      </c>
      <c r="D28" s="3">
        <v>2022</v>
      </c>
      <c r="E28" s="3">
        <v>2023</v>
      </c>
      <c r="F28" s="3">
        <v>2024</v>
      </c>
      <c r="G28" s="3">
        <v>2025</v>
      </c>
      <c r="H28" s="3">
        <v>2026</v>
      </c>
      <c r="I28" s="3">
        <v>2027</v>
      </c>
      <c r="J28" s="3">
        <v>2028</v>
      </c>
      <c r="K28" s="3">
        <v>2029</v>
      </c>
      <c r="L28" s="3">
        <v>2030</v>
      </c>
      <c r="M28" s="3">
        <v>2031</v>
      </c>
      <c r="N28" s="3">
        <v>2032</v>
      </c>
      <c r="O28" s="3">
        <v>2033</v>
      </c>
      <c r="P28" s="3">
        <v>2034</v>
      </c>
      <c r="Q28" s="3">
        <v>2035</v>
      </c>
      <c r="R28" s="3">
        <v>2036</v>
      </c>
      <c r="S28" s="3">
        <v>2037</v>
      </c>
      <c r="T28" s="3">
        <v>2038</v>
      </c>
      <c r="U28" s="3">
        <v>2039</v>
      </c>
      <c r="V28" s="3">
        <v>2040</v>
      </c>
      <c r="W28" s="3">
        <v>2041</v>
      </c>
      <c r="X28" s="3">
        <v>2042</v>
      </c>
      <c r="Y28" s="3">
        <v>2043</v>
      </c>
      <c r="Z28" s="3">
        <v>2044</v>
      </c>
      <c r="AA28" s="3">
        <v>2045</v>
      </c>
      <c r="AB28" s="3">
        <v>2046</v>
      </c>
      <c r="AC28" s="3">
        <v>2047</v>
      </c>
      <c r="AD28" s="3">
        <v>2048</v>
      </c>
      <c r="AE28" s="3">
        <v>2049</v>
      </c>
      <c r="AF28" s="3">
        <v>2050</v>
      </c>
      <c r="AG28" s="3">
        <v>2051</v>
      </c>
      <c r="AH28" s="3">
        <v>2052</v>
      </c>
      <c r="AI28" s="3">
        <v>2053</v>
      </c>
      <c r="AJ28" s="3">
        <v>2054</v>
      </c>
      <c r="AK28" s="3">
        <v>2055</v>
      </c>
      <c r="AL28" s="3">
        <v>2056</v>
      </c>
      <c r="AM28" s="3">
        <v>2057</v>
      </c>
      <c r="AN28" s="3">
        <v>2058</v>
      </c>
      <c r="AO28" s="3">
        <v>2059</v>
      </c>
      <c r="AP28" s="3">
        <v>2060</v>
      </c>
      <c r="AQ28" s="3">
        <v>2061</v>
      </c>
      <c r="AR28" s="3">
        <v>2062</v>
      </c>
      <c r="AS28" s="3">
        <v>2063</v>
      </c>
      <c r="AT28" s="3">
        <v>2064</v>
      </c>
      <c r="AU28" s="3">
        <v>2065</v>
      </c>
      <c r="AV28" s="3">
        <v>2066</v>
      </c>
      <c r="AW28" s="3">
        <v>2067</v>
      </c>
      <c r="AX28" s="3">
        <v>2068</v>
      </c>
      <c r="AY28" s="3">
        <v>2069</v>
      </c>
      <c r="AZ28" s="3">
        <v>2070</v>
      </c>
    </row>
    <row r="29" spans="1:52" ht="45" x14ac:dyDescent="0.25">
      <c r="A29" s="9">
        <v>1</v>
      </c>
      <c r="B29" s="16" t="s">
        <v>12</v>
      </c>
      <c r="C29" s="3">
        <v>0</v>
      </c>
      <c r="D29" s="3">
        <v>0</v>
      </c>
      <c r="E29" s="27">
        <f t="shared" ref="E29:E35" si="7">L29*0.1</f>
        <v>126144.28300000001</v>
      </c>
      <c r="F29" s="27">
        <f t="shared" ref="F29:F35" si="8">L29*0.2</f>
        <v>252288.56600000002</v>
      </c>
      <c r="G29" s="27">
        <f t="shared" ref="G29:G35" si="9">L29*0.3</f>
        <v>378432.84899999999</v>
      </c>
      <c r="H29" s="27">
        <f t="shared" ref="H29:H35" si="10">L29*0.5</f>
        <v>630721.41500000004</v>
      </c>
      <c r="I29" s="27">
        <f t="shared" ref="I29:I35" si="11">L29*0.7</f>
        <v>883009.98100000003</v>
      </c>
      <c r="J29" s="27">
        <f t="shared" ref="J29:J35" si="12">L29*0.8</f>
        <v>1009154.2640000001</v>
      </c>
      <c r="K29" s="27">
        <f t="shared" ref="K29:K35" si="13">L29*0.9</f>
        <v>1135298.547</v>
      </c>
      <c r="L29" s="28">
        <f>Datu_tabula!$E$8</f>
        <v>1261442.83</v>
      </c>
      <c r="M29" s="28">
        <f>Datu_tabula!$E$8</f>
        <v>1261442.83</v>
      </c>
      <c r="N29" s="28">
        <f>Datu_tabula!$E$8</f>
        <v>1261442.83</v>
      </c>
      <c r="O29" s="28">
        <f>Datu_tabula!$E$8</f>
        <v>1261442.83</v>
      </c>
      <c r="P29" s="28">
        <f>Datu_tabula!$E$8</f>
        <v>1261442.83</v>
      </c>
      <c r="Q29" s="28">
        <f>Datu_tabula!$E$8</f>
        <v>1261442.83</v>
      </c>
      <c r="R29" s="28">
        <f>Datu_tabula!$E$8</f>
        <v>1261442.83</v>
      </c>
      <c r="S29" s="28">
        <f>Datu_tabula!$E$8</f>
        <v>1261442.83</v>
      </c>
      <c r="T29" s="28">
        <f>Datu_tabula!$E$8</f>
        <v>1261442.83</v>
      </c>
      <c r="U29" s="28">
        <f>Datu_tabula!$E$8</f>
        <v>1261442.83</v>
      </c>
      <c r="V29" s="28">
        <f>Datu_tabula!$E$8</f>
        <v>1261442.83</v>
      </c>
      <c r="W29" s="28">
        <f>Datu_tabula!$E$8</f>
        <v>1261442.83</v>
      </c>
      <c r="X29" s="28">
        <f>Datu_tabula!$E$8</f>
        <v>1261442.83</v>
      </c>
      <c r="Y29" s="28">
        <f>Datu_tabula!$E$8</f>
        <v>1261442.83</v>
      </c>
      <c r="Z29" s="28">
        <f>Datu_tabula!$E$8</f>
        <v>1261442.83</v>
      </c>
      <c r="AA29" s="28">
        <f>Datu_tabula!$E$8</f>
        <v>1261442.83</v>
      </c>
      <c r="AB29" s="28">
        <f>Datu_tabula!$E$8</f>
        <v>1261442.83</v>
      </c>
      <c r="AC29" s="28">
        <f>Datu_tabula!$E$8</f>
        <v>1261442.83</v>
      </c>
      <c r="AD29" s="28">
        <f>Datu_tabula!$E$8</f>
        <v>1261442.83</v>
      </c>
      <c r="AE29" s="28">
        <f>Datu_tabula!$E$8</f>
        <v>1261442.83</v>
      </c>
      <c r="AF29" s="28">
        <f>Datu_tabula!$E$8</f>
        <v>1261442.83</v>
      </c>
      <c r="AG29" s="28">
        <f>Datu_tabula!$E$8</f>
        <v>1261442.83</v>
      </c>
      <c r="AH29" s="28">
        <f>Datu_tabula!$E$8</f>
        <v>1261442.83</v>
      </c>
      <c r="AI29" s="28">
        <f>Datu_tabula!$E$8</f>
        <v>1261442.83</v>
      </c>
      <c r="AJ29" s="28">
        <f>Datu_tabula!$E$8</f>
        <v>1261442.83</v>
      </c>
      <c r="AK29" s="28">
        <f>Datu_tabula!$E$8</f>
        <v>1261442.83</v>
      </c>
      <c r="AL29" s="28">
        <f>Datu_tabula!$E$8</f>
        <v>1261442.83</v>
      </c>
      <c r="AM29" s="28">
        <f>Datu_tabula!$E$8</f>
        <v>1261442.83</v>
      </c>
      <c r="AN29" s="28">
        <f>Datu_tabula!$E$8</f>
        <v>1261442.83</v>
      </c>
      <c r="AO29" s="28">
        <f>Datu_tabula!$E$8</f>
        <v>1261442.83</v>
      </c>
      <c r="AP29" s="28">
        <f>Datu_tabula!$E$8</f>
        <v>1261442.83</v>
      </c>
      <c r="AQ29" s="28">
        <f>Datu_tabula!$E$8</f>
        <v>1261442.83</v>
      </c>
      <c r="AR29" s="28">
        <f>Datu_tabula!$E$8</f>
        <v>1261442.83</v>
      </c>
      <c r="AS29" s="28">
        <f>Datu_tabula!$E$8</f>
        <v>1261442.83</v>
      </c>
      <c r="AT29" s="28">
        <f>Datu_tabula!$E$8</f>
        <v>1261442.83</v>
      </c>
      <c r="AU29" s="28">
        <f>Datu_tabula!$E$8</f>
        <v>1261442.83</v>
      </c>
      <c r="AV29" s="28">
        <f>Datu_tabula!$E$8</f>
        <v>1261442.83</v>
      </c>
      <c r="AW29" s="28">
        <f>Datu_tabula!$E$8</f>
        <v>1261442.83</v>
      </c>
      <c r="AX29" s="28">
        <f>Datu_tabula!$E$8</f>
        <v>1261442.83</v>
      </c>
      <c r="AY29" s="28">
        <f>Datu_tabula!$E$8</f>
        <v>1261442.83</v>
      </c>
      <c r="AZ29" s="28">
        <f>Datu_tabula!$E$8</f>
        <v>1261442.83</v>
      </c>
    </row>
    <row r="30" spans="1:52" ht="45" x14ac:dyDescent="0.25">
      <c r="A30" s="9">
        <v>2</v>
      </c>
      <c r="B30" s="16" t="s">
        <v>13</v>
      </c>
      <c r="C30" s="3">
        <v>0</v>
      </c>
      <c r="D30" s="3">
        <v>0</v>
      </c>
      <c r="E30" s="27">
        <f t="shared" si="7"/>
        <v>24375.291000000001</v>
      </c>
      <c r="F30" s="27">
        <f t="shared" si="8"/>
        <v>48750.582000000002</v>
      </c>
      <c r="G30" s="27">
        <f t="shared" si="9"/>
        <v>73125.872999999992</v>
      </c>
      <c r="H30" s="27">
        <f t="shared" si="10"/>
        <v>121876.455</v>
      </c>
      <c r="I30" s="27">
        <f t="shared" si="11"/>
        <v>170627.03699999998</v>
      </c>
      <c r="J30" s="27">
        <f t="shared" si="12"/>
        <v>195002.32800000001</v>
      </c>
      <c r="K30" s="27">
        <f t="shared" si="13"/>
        <v>219377.61900000001</v>
      </c>
      <c r="L30" s="28">
        <f>Datu_tabula!$E$9</f>
        <v>243752.91</v>
      </c>
      <c r="M30" s="28">
        <f>Datu_tabula!$E$9</f>
        <v>243752.91</v>
      </c>
      <c r="N30" s="28">
        <f>Datu_tabula!$E$9</f>
        <v>243752.91</v>
      </c>
      <c r="O30" s="28">
        <f>Datu_tabula!$E$9</f>
        <v>243752.91</v>
      </c>
      <c r="P30" s="28">
        <f>Datu_tabula!$E$9</f>
        <v>243752.91</v>
      </c>
      <c r="Q30" s="28">
        <f>Datu_tabula!$E$9</f>
        <v>243752.91</v>
      </c>
      <c r="R30" s="28">
        <f>Datu_tabula!$E$9</f>
        <v>243752.91</v>
      </c>
      <c r="S30" s="28">
        <f>Datu_tabula!$E$9</f>
        <v>243752.91</v>
      </c>
      <c r="T30" s="28">
        <f>Datu_tabula!$E$9</f>
        <v>243752.91</v>
      </c>
      <c r="U30" s="28">
        <f>Datu_tabula!$E$9</f>
        <v>243752.91</v>
      </c>
      <c r="V30" s="28">
        <f>Datu_tabula!$E$9</f>
        <v>243752.91</v>
      </c>
      <c r="W30" s="28">
        <f>Datu_tabula!$E$9</f>
        <v>243752.91</v>
      </c>
      <c r="X30" s="28">
        <f>Datu_tabula!$E$9</f>
        <v>243752.91</v>
      </c>
      <c r="Y30" s="28">
        <f>Datu_tabula!$E$9</f>
        <v>243752.91</v>
      </c>
      <c r="Z30" s="28">
        <f>Datu_tabula!$E$9</f>
        <v>243752.91</v>
      </c>
      <c r="AA30" s="28">
        <f>Datu_tabula!$E$9</f>
        <v>243752.91</v>
      </c>
      <c r="AB30" s="28">
        <f>Datu_tabula!$E$9</f>
        <v>243752.91</v>
      </c>
      <c r="AC30" s="28">
        <f>Datu_tabula!$E$9</f>
        <v>243752.91</v>
      </c>
      <c r="AD30" s="28">
        <f>Datu_tabula!$E$9</f>
        <v>243752.91</v>
      </c>
      <c r="AE30" s="28">
        <f>Datu_tabula!$E$9</f>
        <v>243752.91</v>
      </c>
      <c r="AF30" s="28">
        <f>Datu_tabula!$E$9</f>
        <v>243752.91</v>
      </c>
      <c r="AG30" s="28">
        <f>Datu_tabula!$E$9</f>
        <v>243752.91</v>
      </c>
      <c r="AH30" s="28">
        <f>Datu_tabula!$E$9</f>
        <v>243752.91</v>
      </c>
      <c r="AI30" s="28">
        <f>Datu_tabula!$E$9</f>
        <v>243752.91</v>
      </c>
      <c r="AJ30" s="28">
        <f>Datu_tabula!$E$9</f>
        <v>243752.91</v>
      </c>
      <c r="AK30" s="28">
        <f>Datu_tabula!$E$9</f>
        <v>243752.91</v>
      </c>
      <c r="AL30" s="28">
        <f>Datu_tabula!$E$9</f>
        <v>243752.91</v>
      </c>
      <c r="AM30" s="28">
        <f>Datu_tabula!$E$9</f>
        <v>243752.91</v>
      </c>
      <c r="AN30" s="28">
        <f>Datu_tabula!$E$9</f>
        <v>243752.91</v>
      </c>
      <c r="AO30" s="28">
        <f>Datu_tabula!$E$9</f>
        <v>243752.91</v>
      </c>
      <c r="AP30" s="28">
        <f>Datu_tabula!$E$9</f>
        <v>243752.91</v>
      </c>
      <c r="AQ30" s="28">
        <f>Datu_tabula!$E$9</f>
        <v>243752.91</v>
      </c>
      <c r="AR30" s="28">
        <f>Datu_tabula!$E$9</f>
        <v>243752.91</v>
      </c>
      <c r="AS30" s="28">
        <f>Datu_tabula!$E$9</f>
        <v>243752.91</v>
      </c>
      <c r="AT30" s="28">
        <f>Datu_tabula!$E$9</f>
        <v>243752.91</v>
      </c>
      <c r="AU30" s="28">
        <f>Datu_tabula!$E$9</f>
        <v>243752.91</v>
      </c>
      <c r="AV30" s="28">
        <f>Datu_tabula!$E$9</f>
        <v>243752.91</v>
      </c>
      <c r="AW30" s="28">
        <f>Datu_tabula!$E$9</f>
        <v>243752.91</v>
      </c>
      <c r="AX30" s="28">
        <f>Datu_tabula!$E$9</f>
        <v>243752.91</v>
      </c>
      <c r="AY30" s="28">
        <f>Datu_tabula!$E$9</f>
        <v>243752.91</v>
      </c>
      <c r="AZ30" s="28">
        <f>Datu_tabula!$E$9</f>
        <v>243752.91</v>
      </c>
    </row>
    <row r="31" spans="1:52" ht="15" x14ac:dyDescent="0.25">
      <c r="A31" s="12">
        <v>3</v>
      </c>
      <c r="B31" s="20" t="s">
        <v>14</v>
      </c>
      <c r="C31" s="3">
        <v>0</v>
      </c>
      <c r="D31" s="3">
        <v>0</v>
      </c>
      <c r="E31" s="27">
        <f t="shared" si="7"/>
        <v>162527.598</v>
      </c>
      <c r="F31" s="27">
        <f t="shared" si="8"/>
        <v>325055.196</v>
      </c>
      <c r="G31" s="27">
        <f t="shared" si="9"/>
        <v>487582.79399999999</v>
      </c>
      <c r="H31" s="27">
        <f t="shared" si="10"/>
        <v>812637.99</v>
      </c>
      <c r="I31" s="27">
        <f t="shared" si="11"/>
        <v>1137693.186</v>
      </c>
      <c r="J31" s="27">
        <f t="shared" si="12"/>
        <v>1300220.784</v>
      </c>
      <c r="K31" s="27">
        <f t="shared" si="13"/>
        <v>1462748.382</v>
      </c>
      <c r="L31" s="28">
        <f>Datu_tabula!$E$10</f>
        <v>1625275.98</v>
      </c>
      <c r="M31" s="28">
        <f>Datu_tabula!$E$10</f>
        <v>1625275.98</v>
      </c>
      <c r="N31" s="28">
        <f>Datu_tabula!$E$10</f>
        <v>1625275.98</v>
      </c>
      <c r="O31" s="28">
        <f>Datu_tabula!$E$10</f>
        <v>1625275.98</v>
      </c>
      <c r="P31" s="28">
        <f>Datu_tabula!$E$10</f>
        <v>1625275.98</v>
      </c>
      <c r="Q31" s="28">
        <f>Datu_tabula!$E$10</f>
        <v>1625275.98</v>
      </c>
      <c r="R31" s="28">
        <f>Datu_tabula!$E$10</f>
        <v>1625275.98</v>
      </c>
      <c r="S31" s="28">
        <f>Datu_tabula!$E$10</f>
        <v>1625275.98</v>
      </c>
      <c r="T31" s="28">
        <f>Datu_tabula!$E$10</f>
        <v>1625275.98</v>
      </c>
      <c r="U31" s="28">
        <f>Datu_tabula!$E$10</f>
        <v>1625275.98</v>
      </c>
      <c r="V31" s="28">
        <f>Datu_tabula!$E$10</f>
        <v>1625275.98</v>
      </c>
      <c r="W31" s="28">
        <f>Datu_tabula!$E$10</f>
        <v>1625275.98</v>
      </c>
      <c r="X31" s="28">
        <f>Datu_tabula!$E$10</f>
        <v>1625275.98</v>
      </c>
      <c r="Y31" s="28">
        <f>Datu_tabula!$E$10</f>
        <v>1625275.98</v>
      </c>
      <c r="Z31" s="28">
        <f>Datu_tabula!$E$10</f>
        <v>1625275.98</v>
      </c>
      <c r="AA31" s="28">
        <f>Datu_tabula!$E$10</f>
        <v>1625275.98</v>
      </c>
      <c r="AB31" s="28">
        <f>Datu_tabula!$E$10</f>
        <v>1625275.98</v>
      </c>
      <c r="AC31" s="28">
        <f>Datu_tabula!$E$10</f>
        <v>1625275.98</v>
      </c>
      <c r="AD31" s="28">
        <f>Datu_tabula!$E$10</f>
        <v>1625275.98</v>
      </c>
      <c r="AE31" s="28">
        <f>Datu_tabula!$E$10</f>
        <v>1625275.98</v>
      </c>
      <c r="AF31" s="28">
        <f>Datu_tabula!$E$10</f>
        <v>1625275.98</v>
      </c>
      <c r="AG31" s="28">
        <f>Datu_tabula!$E$10</f>
        <v>1625275.98</v>
      </c>
      <c r="AH31" s="28">
        <f>Datu_tabula!$E$10</f>
        <v>1625275.98</v>
      </c>
      <c r="AI31" s="28">
        <f>Datu_tabula!$E$10</f>
        <v>1625275.98</v>
      </c>
      <c r="AJ31" s="28">
        <f>Datu_tabula!$E$10</f>
        <v>1625275.98</v>
      </c>
      <c r="AK31" s="28">
        <f>Datu_tabula!$E$10</f>
        <v>1625275.98</v>
      </c>
      <c r="AL31" s="28">
        <f>Datu_tabula!$E$10</f>
        <v>1625275.98</v>
      </c>
      <c r="AM31" s="28">
        <f>Datu_tabula!$E$10</f>
        <v>1625275.98</v>
      </c>
      <c r="AN31" s="28">
        <f>Datu_tabula!$E$10</f>
        <v>1625275.98</v>
      </c>
      <c r="AO31" s="28">
        <f>Datu_tabula!$E$10</f>
        <v>1625275.98</v>
      </c>
      <c r="AP31" s="28">
        <f>Datu_tabula!$E$10</f>
        <v>1625275.98</v>
      </c>
      <c r="AQ31" s="28">
        <f>Datu_tabula!$E$10</f>
        <v>1625275.98</v>
      </c>
      <c r="AR31" s="28">
        <f>Datu_tabula!$E$10</f>
        <v>1625275.98</v>
      </c>
      <c r="AS31" s="28">
        <f>Datu_tabula!$E$10</f>
        <v>1625275.98</v>
      </c>
      <c r="AT31" s="28">
        <f>Datu_tabula!$E$10</f>
        <v>1625275.98</v>
      </c>
      <c r="AU31" s="28">
        <f>Datu_tabula!$E$10</f>
        <v>1625275.98</v>
      </c>
      <c r="AV31" s="28">
        <f>Datu_tabula!$E$10</f>
        <v>1625275.98</v>
      </c>
      <c r="AW31" s="28">
        <f>Datu_tabula!$E$10</f>
        <v>1625275.98</v>
      </c>
      <c r="AX31" s="28">
        <f>Datu_tabula!$E$10</f>
        <v>1625275.98</v>
      </c>
      <c r="AY31" s="28">
        <f>Datu_tabula!$E$10</f>
        <v>1625275.98</v>
      </c>
      <c r="AZ31" s="28">
        <f>Datu_tabula!$E$10</f>
        <v>1625275.98</v>
      </c>
    </row>
    <row r="32" spans="1:52" ht="30" x14ac:dyDescent="0.25">
      <c r="A32" s="9">
        <v>4</v>
      </c>
      <c r="B32" s="16" t="s">
        <v>15</v>
      </c>
      <c r="C32" s="3">
        <v>0</v>
      </c>
      <c r="D32" s="3">
        <v>0</v>
      </c>
      <c r="E32" s="27">
        <f t="shared" si="7"/>
        <v>220720.86499999999</v>
      </c>
      <c r="F32" s="27">
        <f t="shared" si="8"/>
        <v>441441.73</v>
      </c>
      <c r="G32" s="27">
        <f t="shared" si="9"/>
        <v>662162.59499999997</v>
      </c>
      <c r="H32" s="27">
        <f t="shared" si="10"/>
        <v>1103604.325</v>
      </c>
      <c r="I32" s="27">
        <f t="shared" si="11"/>
        <v>1545046.0549999999</v>
      </c>
      <c r="J32" s="27">
        <f t="shared" si="12"/>
        <v>1765766.92</v>
      </c>
      <c r="K32" s="27">
        <f t="shared" si="13"/>
        <v>1986487.7849999999</v>
      </c>
      <c r="L32" s="28">
        <f>Datu_tabula!$E$11</f>
        <v>2207208.65</v>
      </c>
      <c r="M32" s="28">
        <f>Datu_tabula!$E$11</f>
        <v>2207208.65</v>
      </c>
      <c r="N32" s="28">
        <f>Datu_tabula!$E$11</f>
        <v>2207208.65</v>
      </c>
      <c r="O32" s="28">
        <f>Datu_tabula!$E$11</f>
        <v>2207208.65</v>
      </c>
      <c r="P32" s="28">
        <f>Datu_tabula!$E$11</f>
        <v>2207208.65</v>
      </c>
      <c r="Q32" s="28">
        <f>Datu_tabula!$E$11</f>
        <v>2207208.65</v>
      </c>
      <c r="R32" s="28">
        <f>Datu_tabula!$E$11</f>
        <v>2207208.65</v>
      </c>
      <c r="S32" s="28">
        <f>Datu_tabula!$E$11</f>
        <v>2207208.65</v>
      </c>
      <c r="T32" s="28">
        <f>Datu_tabula!$E$11</f>
        <v>2207208.65</v>
      </c>
      <c r="U32" s="28">
        <f>Datu_tabula!$E$11</f>
        <v>2207208.65</v>
      </c>
      <c r="V32" s="28">
        <f>Datu_tabula!$E$11</f>
        <v>2207208.65</v>
      </c>
      <c r="W32" s="28">
        <f>Datu_tabula!$E$11</f>
        <v>2207208.65</v>
      </c>
      <c r="X32" s="28">
        <f>Datu_tabula!$E$11</f>
        <v>2207208.65</v>
      </c>
      <c r="Y32" s="28">
        <f>Datu_tabula!$E$11</f>
        <v>2207208.65</v>
      </c>
      <c r="Z32" s="28">
        <f>Datu_tabula!$E$11</f>
        <v>2207208.65</v>
      </c>
      <c r="AA32" s="28">
        <f>Datu_tabula!$E$11</f>
        <v>2207208.65</v>
      </c>
      <c r="AB32" s="28">
        <f>Datu_tabula!$E$11</f>
        <v>2207208.65</v>
      </c>
      <c r="AC32" s="28">
        <f>Datu_tabula!$E$11</f>
        <v>2207208.65</v>
      </c>
      <c r="AD32" s="28">
        <f>Datu_tabula!$E$11</f>
        <v>2207208.65</v>
      </c>
      <c r="AE32" s="28">
        <f>Datu_tabula!$E$11</f>
        <v>2207208.65</v>
      </c>
      <c r="AF32" s="28">
        <f>Datu_tabula!$E$11</f>
        <v>2207208.65</v>
      </c>
      <c r="AG32" s="28">
        <f>Datu_tabula!$E$11</f>
        <v>2207208.65</v>
      </c>
      <c r="AH32" s="28">
        <f>Datu_tabula!$E$11</f>
        <v>2207208.65</v>
      </c>
      <c r="AI32" s="28">
        <f>Datu_tabula!$E$11</f>
        <v>2207208.65</v>
      </c>
      <c r="AJ32" s="28">
        <f>Datu_tabula!$E$11</f>
        <v>2207208.65</v>
      </c>
      <c r="AK32" s="28">
        <f>Datu_tabula!$E$11</f>
        <v>2207208.65</v>
      </c>
      <c r="AL32" s="28">
        <f>Datu_tabula!$E$11</f>
        <v>2207208.65</v>
      </c>
      <c r="AM32" s="28">
        <f>Datu_tabula!$E$11</f>
        <v>2207208.65</v>
      </c>
      <c r="AN32" s="28">
        <f>Datu_tabula!$E$11</f>
        <v>2207208.65</v>
      </c>
      <c r="AO32" s="28">
        <f>Datu_tabula!$E$11</f>
        <v>2207208.65</v>
      </c>
      <c r="AP32" s="28">
        <f>Datu_tabula!$E$11</f>
        <v>2207208.65</v>
      </c>
      <c r="AQ32" s="28">
        <f>Datu_tabula!$E$11</f>
        <v>2207208.65</v>
      </c>
      <c r="AR32" s="28">
        <f>Datu_tabula!$E$11</f>
        <v>2207208.65</v>
      </c>
      <c r="AS32" s="28">
        <f>Datu_tabula!$E$11</f>
        <v>2207208.65</v>
      </c>
      <c r="AT32" s="28">
        <f>Datu_tabula!$E$11</f>
        <v>2207208.65</v>
      </c>
      <c r="AU32" s="28">
        <f>Datu_tabula!$E$11</f>
        <v>2207208.65</v>
      </c>
      <c r="AV32" s="28">
        <f>Datu_tabula!$E$11</f>
        <v>2207208.65</v>
      </c>
      <c r="AW32" s="28">
        <f>Datu_tabula!$E$11</f>
        <v>2207208.65</v>
      </c>
      <c r="AX32" s="28">
        <f>Datu_tabula!$E$11</f>
        <v>2207208.65</v>
      </c>
      <c r="AY32" s="28">
        <f>Datu_tabula!$E$11</f>
        <v>2207208.65</v>
      </c>
      <c r="AZ32" s="28">
        <f>Datu_tabula!$E$11</f>
        <v>2207208.65</v>
      </c>
    </row>
    <row r="33" spans="1:52" ht="30" x14ac:dyDescent="0.25">
      <c r="A33" s="12">
        <v>5</v>
      </c>
      <c r="B33" s="20" t="s">
        <v>16</v>
      </c>
      <c r="C33" s="3">
        <v>0</v>
      </c>
      <c r="D33" s="3">
        <v>0</v>
      </c>
      <c r="E33" s="27">
        <f t="shared" si="7"/>
        <v>112479.90000000001</v>
      </c>
      <c r="F33" s="27">
        <f t="shared" si="8"/>
        <v>224959.80000000002</v>
      </c>
      <c r="G33" s="27">
        <f t="shared" si="9"/>
        <v>337439.7</v>
      </c>
      <c r="H33" s="27">
        <f t="shared" si="10"/>
        <v>562399.5</v>
      </c>
      <c r="I33" s="27">
        <f t="shared" si="11"/>
        <v>787359.29999999993</v>
      </c>
      <c r="J33" s="27">
        <f t="shared" si="12"/>
        <v>899839.20000000007</v>
      </c>
      <c r="K33" s="27">
        <f t="shared" si="13"/>
        <v>1012319.1</v>
      </c>
      <c r="L33" s="28">
        <f>Datu_tabula!$E$12</f>
        <v>1124799</v>
      </c>
      <c r="M33" s="28">
        <f>Datu_tabula!$E$12</f>
        <v>1124799</v>
      </c>
      <c r="N33" s="28">
        <f>Datu_tabula!$E$12</f>
        <v>1124799</v>
      </c>
      <c r="O33" s="28">
        <f>Datu_tabula!$E$12</f>
        <v>1124799</v>
      </c>
      <c r="P33" s="28">
        <f>Datu_tabula!$E$12</f>
        <v>1124799</v>
      </c>
      <c r="Q33" s="28">
        <f>Datu_tabula!$E$12</f>
        <v>1124799</v>
      </c>
      <c r="R33" s="28">
        <f>Datu_tabula!$E$12</f>
        <v>1124799</v>
      </c>
      <c r="S33" s="28">
        <f>Datu_tabula!$E$12</f>
        <v>1124799</v>
      </c>
      <c r="T33" s="28">
        <f>Datu_tabula!$E$12</f>
        <v>1124799</v>
      </c>
      <c r="U33" s="28">
        <f>Datu_tabula!$E$12</f>
        <v>1124799</v>
      </c>
      <c r="V33" s="28">
        <f>Datu_tabula!$E$12</f>
        <v>1124799</v>
      </c>
      <c r="W33" s="28">
        <f>Datu_tabula!$E$12</f>
        <v>1124799</v>
      </c>
      <c r="X33" s="28">
        <f>Datu_tabula!$E$12</f>
        <v>1124799</v>
      </c>
      <c r="Y33" s="28">
        <f>Datu_tabula!$E$12</f>
        <v>1124799</v>
      </c>
      <c r="Z33" s="28">
        <f>Datu_tabula!$E$12</f>
        <v>1124799</v>
      </c>
      <c r="AA33" s="28">
        <f>Datu_tabula!$E$12</f>
        <v>1124799</v>
      </c>
      <c r="AB33" s="28">
        <f>Datu_tabula!$E$12</f>
        <v>1124799</v>
      </c>
      <c r="AC33" s="28">
        <f>Datu_tabula!$E$12</f>
        <v>1124799</v>
      </c>
      <c r="AD33" s="28">
        <f>Datu_tabula!$E$12</f>
        <v>1124799</v>
      </c>
      <c r="AE33" s="28">
        <f>Datu_tabula!$E$12</f>
        <v>1124799</v>
      </c>
      <c r="AF33" s="28">
        <f>Datu_tabula!$E$12</f>
        <v>1124799</v>
      </c>
      <c r="AG33" s="28">
        <f>Datu_tabula!$E$12</f>
        <v>1124799</v>
      </c>
      <c r="AH33" s="28">
        <f>Datu_tabula!$E$12</f>
        <v>1124799</v>
      </c>
      <c r="AI33" s="28">
        <f>Datu_tabula!$E$12</f>
        <v>1124799</v>
      </c>
      <c r="AJ33" s="28">
        <f>Datu_tabula!$E$12</f>
        <v>1124799</v>
      </c>
      <c r="AK33" s="28">
        <f>Datu_tabula!$E$12</f>
        <v>1124799</v>
      </c>
      <c r="AL33" s="28">
        <f>Datu_tabula!$E$12</f>
        <v>1124799</v>
      </c>
      <c r="AM33" s="28">
        <f>Datu_tabula!$E$12</f>
        <v>1124799</v>
      </c>
      <c r="AN33" s="28">
        <f>Datu_tabula!$E$12</f>
        <v>1124799</v>
      </c>
      <c r="AO33" s="28">
        <f>Datu_tabula!$E$12</f>
        <v>1124799</v>
      </c>
      <c r="AP33" s="28">
        <f>Datu_tabula!$E$12</f>
        <v>1124799</v>
      </c>
      <c r="AQ33" s="28">
        <f>Datu_tabula!$E$12</f>
        <v>1124799</v>
      </c>
      <c r="AR33" s="28">
        <f>Datu_tabula!$E$12</f>
        <v>1124799</v>
      </c>
      <c r="AS33" s="28">
        <f>Datu_tabula!$E$12</f>
        <v>1124799</v>
      </c>
      <c r="AT33" s="28">
        <f>Datu_tabula!$E$12</f>
        <v>1124799</v>
      </c>
      <c r="AU33" s="28">
        <f>Datu_tabula!$E$12</f>
        <v>1124799</v>
      </c>
      <c r="AV33" s="28">
        <f>Datu_tabula!$E$12</f>
        <v>1124799</v>
      </c>
      <c r="AW33" s="28">
        <f>Datu_tabula!$E$12</f>
        <v>1124799</v>
      </c>
      <c r="AX33" s="28">
        <f>Datu_tabula!$E$12</f>
        <v>1124799</v>
      </c>
      <c r="AY33" s="28">
        <f>Datu_tabula!$E$12</f>
        <v>1124799</v>
      </c>
      <c r="AZ33" s="28">
        <f>Datu_tabula!$E$12</f>
        <v>1124799</v>
      </c>
    </row>
    <row r="34" spans="1:52" ht="30" x14ac:dyDescent="0.25">
      <c r="A34" s="12">
        <v>6</v>
      </c>
      <c r="B34" s="20" t="s">
        <v>17</v>
      </c>
      <c r="C34" s="3">
        <v>0</v>
      </c>
      <c r="D34" s="3">
        <v>0</v>
      </c>
      <c r="E34" s="27">
        <f t="shared" si="7"/>
        <v>32966.866999999998</v>
      </c>
      <c r="F34" s="27">
        <f t="shared" si="8"/>
        <v>65933.733999999997</v>
      </c>
      <c r="G34" s="27">
        <f t="shared" si="9"/>
        <v>98900.600999999995</v>
      </c>
      <c r="H34" s="27">
        <f t="shared" si="10"/>
        <v>164834.33499999999</v>
      </c>
      <c r="I34" s="27">
        <f t="shared" si="11"/>
        <v>230768.06899999996</v>
      </c>
      <c r="J34" s="27">
        <f t="shared" si="12"/>
        <v>263734.93599999999</v>
      </c>
      <c r="K34" s="27">
        <f t="shared" si="13"/>
        <v>296701.80300000001</v>
      </c>
      <c r="L34" s="28">
        <f>Datu_tabula!$E$13</f>
        <v>329668.67</v>
      </c>
      <c r="M34" s="28">
        <f>Datu_tabula!$E$13</f>
        <v>329668.67</v>
      </c>
      <c r="N34" s="28">
        <f>Datu_tabula!$E$13</f>
        <v>329668.67</v>
      </c>
      <c r="O34" s="28">
        <f>Datu_tabula!$E$13</f>
        <v>329668.67</v>
      </c>
      <c r="P34" s="28">
        <f>Datu_tabula!$E$13</f>
        <v>329668.67</v>
      </c>
      <c r="Q34" s="28">
        <f>Datu_tabula!$E$13</f>
        <v>329668.67</v>
      </c>
      <c r="R34" s="28">
        <f>Datu_tabula!$E$13</f>
        <v>329668.67</v>
      </c>
      <c r="S34" s="28">
        <f>Datu_tabula!$E$13</f>
        <v>329668.67</v>
      </c>
      <c r="T34" s="28">
        <f>Datu_tabula!$E$13</f>
        <v>329668.67</v>
      </c>
      <c r="U34" s="28">
        <f>Datu_tabula!$E$13</f>
        <v>329668.67</v>
      </c>
      <c r="V34" s="28">
        <f>Datu_tabula!$E$13</f>
        <v>329668.67</v>
      </c>
      <c r="W34" s="28">
        <f>Datu_tabula!$E$13</f>
        <v>329668.67</v>
      </c>
      <c r="X34" s="28">
        <f>Datu_tabula!$E$13</f>
        <v>329668.67</v>
      </c>
      <c r="Y34" s="28">
        <f>Datu_tabula!$E$13</f>
        <v>329668.67</v>
      </c>
      <c r="Z34" s="28">
        <f>Datu_tabula!$E$13</f>
        <v>329668.67</v>
      </c>
      <c r="AA34" s="28">
        <f>Datu_tabula!$E$13</f>
        <v>329668.67</v>
      </c>
      <c r="AB34" s="28">
        <f>Datu_tabula!$E$13</f>
        <v>329668.67</v>
      </c>
      <c r="AC34" s="28">
        <f>Datu_tabula!$E$13</f>
        <v>329668.67</v>
      </c>
      <c r="AD34" s="28">
        <f>Datu_tabula!$E$13</f>
        <v>329668.67</v>
      </c>
      <c r="AE34" s="28">
        <f>Datu_tabula!$E$13</f>
        <v>329668.67</v>
      </c>
      <c r="AF34" s="28">
        <f>Datu_tabula!$E$13</f>
        <v>329668.67</v>
      </c>
      <c r="AG34" s="28">
        <f>Datu_tabula!$E$13</f>
        <v>329668.67</v>
      </c>
      <c r="AH34" s="28">
        <f>Datu_tabula!$E$13</f>
        <v>329668.67</v>
      </c>
      <c r="AI34" s="28">
        <f>Datu_tabula!$E$13</f>
        <v>329668.67</v>
      </c>
      <c r="AJ34" s="28">
        <f>Datu_tabula!$E$13</f>
        <v>329668.67</v>
      </c>
      <c r="AK34" s="28">
        <f>Datu_tabula!$E$13</f>
        <v>329668.67</v>
      </c>
      <c r="AL34" s="28">
        <f>Datu_tabula!$E$13</f>
        <v>329668.67</v>
      </c>
      <c r="AM34" s="28">
        <f>Datu_tabula!$E$13</f>
        <v>329668.67</v>
      </c>
      <c r="AN34" s="28">
        <f>Datu_tabula!$E$13</f>
        <v>329668.67</v>
      </c>
      <c r="AO34" s="28">
        <f>Datu_tabula!$E$13</f>
        <v>329668.67</v>
      </c>
      <c r="AP34" s="28">
        <f>Datu_tabula!$E$13</f>
        <v>329668.67</v>
      </c>
      <c r="AQ34" s="28">
        <f>Datu_tabula!$E$13</f>
        <v>329668.67</v>
      </c>
      <c r="AR34" s="28">
        <f>Datu_tabula!$E$13</f>
        <v>329668.67</v>
      </c>
      <c r="AS34" s="28">
        <f>Datu_tabula!$E$13</f>
        <v>329668.67</v>
      </c>
      <c r="AT34" s="28">
        <f>Datu_tabula!$E$13</f>
        <v>329668.67</v>
      </c>
      <c r="AU34" s="28">
        <f>Datu_tabula!$E$13</f>
        <v>329668.67</v>
      </c>
      <c r="AV34" s="28">
        <f>Datu_tabula!$E$13</f>
        <v>329668.67</v>
      </c>
      <c r="AW34" s="28">
        <f>Datu_tabula!$E$13</f>
        <v>329668.67</v>
      </c>
      <c r="AX34" s="28">
        <f>Datu_tabula!$E$13</f>
        <v>329668.67</v>
      </c>
      <c r="AY34" s="28">
        <f>Datu_tabula!$E$13</f>
        <v>329668.67</v>
      </c>
      <c r="AZ34" s="28">
        <f>Datu_tabula!$E$13</f>
        <v>329668.67</v>
      </c>
    </row>
    <row r="35" spans="1:52" ht="30" x14ac:dyDescent="0.25">
      <c r="A35" s="12">
        <v>7</v>
      </c>
      <c r="B35" s="20" t="s">
        <v>18</v>
      </c>
      <c r="C35" s="3">
        <v>0</v>
      </c>
      <c r="D35" s="3">
        <v>0</v>
      </c>
      <c r="E35" s="27">
        <f t="shared" si="7"/>
        <v>4380</v>
      </c>
      <c r="F35" s="27">
        <f t="shared" si="8"/>
        <v>8760</v>
      </c>
      <c r="G35" s="27">
        <f t="shared" si="9"/>
        <v>13140</v>
      </c>
      <c r="H35" s="27">
        <f t="shared" si="10"/>
        <v>21900</v>
      </c>
      <c r="I35" s="27">
        <f t="shared" si="11"/>
        <v>30659.999999999996</v>
      </c>
      <c r="J35" s="27">
        <f t="shared" si="12"/>
        <v>35040</v>
      </c>
      <c r="K35" s="27">
        <f t="shared" si="13"/>
        <v>39420</v>
      </c>
      <c r="L35" s="28">
        <f>Datu_tabula!$E$14</f>
        <v>43800</v>
      </c>
      <c r="M35" s="28">
        <f>Datu_tabula!$E$14</f>
        <v>43800</v>
      </c>
      <c r="N35" s="28">
        <f>Datu_tabula!$E$14</f>
        <v>43800</v>
      </c>
      <c r="O35" s="28">
        <f>Datu_tabula!$E$14</f>
        <v>43800</v>
      </c>
      <c r="P35" s="28">
        <f>Datu_tabula!$E$14</f>
        <v>43800</v>
      </c>
      <c r="Q35" s="28">
        <f>Datu_tabula!$E$14</f>
        <v>43800</v>
      </c>
      <c r="R35" s="28">
        <f>Datu_tabula!$E$14</f>
        <v>43800</v>
      </c>
      <c r="S35" s="28">
        <f>Datu_tabula!$E$14</f>
        <v>43800</v>
      </c>
      <c r="T35" s="28">
        <f>Datu_tabula!$E$14</f>
        <v>43800</v>
      </c>
      <c r="U35" s="28">
        <f>Datu_tabula!$E$14</f>
        <v>43800</v>
      </c>
      <c r="V35" s="28">
        <f>Datu_tabula!$E$14</f>
        <v>43800</v>
      </c>
      <c r="W35" s="28">
        <f>Datu_tabula!$E$14</f>
        <v>43800</v>
      </c>
      <c r="X35" s="28">
        <f>Datu_tabula!$E$14</f>
        <v>43800</v>
      </c>
      <c r="Y35" s="28">
        <f>Datu_tabula!$E$14</f>
        <v>43800</v>
      </c>
      <c r="Z35" s="28">
        <f>Datu_tabula!$E$14</f>
        <v>43800</v>
      </c>
      <c r="AA35" s="28">
        <f>Datu_tabula!$E$14</f>
        <v>43800</v>
      </c>
      <c r="AB35" s="28">
        <f>Datu_tabula!$E$14</f>
        <v>43800</v>
      </c>
      <c r="AC35" s="28">
        <f>Datu_tabula!$E$14</f>
        <v>43800</v>
      </c>
      <c r="AD35" s="28">
        <f>Datu_tabula!$E$14</f>
        <v>43800</v>
      </c>
      <c r="AE35" s="28">
        <f>Datu_tabula!$E$14</f>
        <v>43800</v>
      </c>
      <c r="AF35" s="28">
        <f>Datu_tabula!$E$14</f>
        <v>43800</v>
      </c>
      <c r="AG35" s="28">
        <f>Datu_tabula!$E$14</f>
        <v>43800</v>
      </c>
      <c r="AH35" s="28">
        <f>Datu_tabula!$E$14</f>
        <v>43800</v>
      </c>
      <c r="AI35" s="28">
        <f>Datu_tabula!$E$14</f>
        <v>43800</v>
      </c>
      <c r="AJ35" s="28">
        <f>Datu_tabula!$E$14</f>
        <v>43800</v>
      </c>
      <c r="AK35" s="28">
        <f>Datu_tabula!$E$14</f>
        <v>43800</v>
      </c>
      <c r="AL35" s="28">
        <f>Datu_tabula!$E$14</f>
        <v>43800</v>
      </c>
      <c r="AM35" s="28">
        <f>Datu_tabula!$E$14</f>
        <v>43800</v>
      </c>
      <c r="AN35" s="28">
        <f>Datu_tabula!$E$14</f>
        <v>43800</v>
      </c>
      <c r="AO35" s="28">
        <f>Datu_tabula!$E$14</f>
        <v>43800</v>
      </c>
      <c r="AP35" s="28">
        <f>Datu_tabula!$E$14</f>
        <v>43800</v>
      </c>
      <c r="AQ35" s="28">
        <f>Datu_tabula!$E$14</f>
        <v>43800</v>
      </c>
      <c r="AR35" s="28">
        <f>Datu_tabula!$E$14</f>
        <v>43800</v>
      </c>
      <c r="AS35" s="28">
        <f>Datu_tabula!$E$14</f>
        <v>43800</v>
      </c>
      <c r="AT35" s="28">
        <f>Datu_tabula!$E$14</f>
        <v>43800</v>
      </c>
      <c r="AU35" s="28">
        <f>Datu_tabula!$E$14</f>
        <v>43800</v>
      </c>
      <c r="AV35" s="28">
        <f>Datu_tabula!$E$14</f>
        <v>43800</v>
      </c>
      <c r="AW35" s="28">
        <f>Datu_tabula!$E$14</f>
        <v>43800</v>
      </c>
      <c r="AX35" s="28">
        <f>Datu_tabula!$E$14</f>
        <v>43800</v>
      </c>
      <c r="AY35" s="28">
        <f>Datu_tabula!$E$14</f>
        <v>43800</v>
      </c>
      <c r="AZ35" s="28">
        <f>Datu_tabula!$E$14</f>
        <v>43800</v>
      </c>
    </row>
    <row r="36" spans="1:52" ht="15" x14ac:dyDescent="0.25"/>
    <row r="37" spans="1:52" ht="18.75" x14ac:dyDescent="0.3">
      <c r="B37" s="25" t="s">
        <v>34</v>
      </c>
    </row>
    <row r="38" spans="1:52" ht="15" x14ac:dyDescent="0.25">
      <c r="C38" s="3">
        <v>2021</v>
      </c>
      <c r="D38" s="3">
        <v>2022</v>
      </c>
      <c r="E38" s="3">
        <v>2023</v>
      </c>
      <c r="F38" s="3">
        <v>2024</v>
      </c>
      <c r="G38" s="3">
        <v>2025</v>
      </c>
      <c r="H38" s="3">
        <v>2026</v>
      </c>
      <c r="I38" s="3">
        <v>2027</v>
      </c>
      <c r="J38" s="3">
        <v>2028</v>
      </c>
      <c r="K38" s="3">
        <v>2029</v>
      </c>
      <c r="L38" s="3">
        <v>2030</v>
      </c>
      <c r="M38" s="3">
        <v>2031</v>
      </c>
      <c r="N38" s="3">
        <v>2032</v>
      </c>
      <c r="O38" s="3">
        <v>2033</v>
      </c>
      <c r="P38" s="3">
        <v>2034</v>
      </c>
      <c r="Q38" s="3">
        <v>2035</v>
      </c>
      <c r="R38" s="3">
        <v>2036</v>
      </c>
      <c r="S38" s="3">
        <v>2037</v>
      </c>
      <c r="T38" s="3">
        <v>2038</v>
      </c>
      <c r="U38" s="3">
        <v>2039</v>
      </c>
      <c r="V38" s="3">
        <v>2040</v>
      </c>
      <c r="W38" s="3">
        <v>2041</v>
      </c>
      <c r="X38" s="3">
        <v>2042</v>
      </c>
      <c r="Y38" s="3">
        <v>2043</v>
      </c>
      <c r="Z38" s="3">
        <v>2044</v>
      </c>
      <c r="AA38" s="3">
        <v>2045</v>
      </c>
      <c r="AB38" s="3">
        <v>2046</v>
      </c>
      <c r="AC38" s="3">
        <v>2047</v>
      </c>
      <c r="AD38" s="3">
        <v>2048</v>
      </c>
      <c r="AE38" s="3">
        <v>2049</v>
      </c>
      <c r="AF38" s="3">
        <v>2050</v>
      </c>
      <c r="AG38" s="3">
        <v>2051</v>
      </c>
      <c r="AH38" s="3">
        <v>2052</v>
      </c>
      <c r="AI38" s="3">
        <v>2053</v>
      </c>
      <c r="AJ38" s="3">
        <v>2054</v>
      </c>
      <c r="AK38" s="3">
        <v>2055</v>
      </c>
      <c r="AL38" s="3">
        <v>2056</v>
      </c>
      <c r="AM38" s="3">
        <v>2057</v>
      </c>
      <c r="AN38" s="3">
        <v>2058</v>
      </c>
      <c r="AO38" s="3">
        <v>2059</v>
      </c>
      <c r="AP38" s="3">
        <v>2060</v>
      </c>
      <c r="AQ38" s="3">
        <v>2061</v>
      </c>
      <c r="AR38" s="3">
        <v>2062</v>
      </c>
      <c r="AS38" s="3">
        <v>2063</v>
      </c>
      <c r="AT38" s="3">
        <v>2064</v>
      </c>
      <c r="AU38" s="3">
        <v>2065</v>
      </c>
      <c r="AV38" s="3">
        <v>2066</v>
      </c>
      <c r="AW38" s="3">
        <v>2067</v>
      </c>
      <c r="AX38" s="3">
        <v>2068</v>
      </c>
      <c r="AY38" s="3">
        <v>2069</v>
      </c>
      <c r="AZ38" s="3">
        <v>2070</v>
      </c>
    </row>
    <row r="39" spans="1:52" ht="45" x14ac:dyDescent="0.25">
      <c r="A39" s="9">
        <v>1</v>
      </c>
      <c r="B39" s="16" t="s">
        <v>12</v>
      </c>
      <c r="C39" s="3">
        <v>0</v>
      </c>
      <c r="D39" s="3">
        <v>0</v>
      </c>
      <c r="E39" s="27">
        <f>L39*0.1</f>
        <v>0</v>
      </c>
      <c r="F39" s="27">
        <f>L39*0.2</f>
        <v>0</v>
      </c>
      <c r="G39" s="27">
        <f>L39*0.3</f>
        <v>0</v>
      </c>
      <c r="H39" s="27">
        <f>L39*0.5</f>
        <v>0</v>
      </c>
      <c r="I39" s="27">
        <f>L39*0.7</f>
        <v>0</v>
      </c>
      <c r="J39" s="27">
        <f>L39*0.8</f>
        <v>0</v>
      </c>
      <c r="K39" s="27">
        <f>L39*0.9</f>
        <v>0</v>
      </c>
      <c r="L39" s="28">
        <f>Datu_tabula!$F$8</f>
        <v>0</v>
      </c>
      <c r="M39" s="28">
        <f>Datu_tabula!$F$8</f>
        <v>0</v>
      </c>
      <c r="N39" s="28">
        <f>Datu_tabula!$F$8</f>
        <v>0</v>
      </c>
      <c r="O39" s="28">
        <f>Datu_tabula!$F$8</f>
        <v>0</v>
      </c>
      <c r="P39" s="28">
        <f>Datu_tabula!$F$8</f>
        <v>0</v>
      </c>
      <c r="Q39" s="28">
        <f>Datu_tabula!$F$8</f>
        <v>0</v>
      </c>
      <c r="R39" s="28">
        <f>Datu_tabula!$F$8</f>
        <v>0</v>
      </c>
      <c r="S39" s="28">
        <f>Datu_tabula!$F$8</f>
        <v>0</v>
      </c>
      <c r="T39" s="28">
        <f>Datu_tabula!$F$8</f>
        <v>0</v>
      </c>
      <c r="U39" s="28">
        <f>Datu_tabula!$F$8</f>
        <v>0</v>
      </c>
      <c r="V39" s="28">
        <f>Datu_tabula!$F$8</f>
        <v>0</v>
      </c>
      <c r="W39" s="28">
        <f>Datu_tabula!$F$8</f>
        <v>0</v>
      </c>
      <c r="X39" s="28">
        <f>Datu_tabula!$F$8</f>
        <v>0</v>
      </c>
      <c r="Y39" s="28">
        <f>Datu_tabula!$F$8</f>
        <v>0</v>
      </c>
      <c r="Z39" s="28">
        <f>Datu_tabula!$F$8</f>
        <v>0</v>
      </c>
      <c r="AA39" s="28">
        <f>Datu_tabula!$F$8</f>
        <v>0</v>
      </c>
      <c r="AB39" s="28">
        <f>Datu_tabula!$F$8</f>
        <v>0</v>
      </c>
      <c r="AC39" s="28">
        <f>Datu_tabula!$F$8</f>
        <v>0</v>
      </c>
      <c r="AD39" s="28">
        <f>Datu_tabula!$F$8</f>
        <v>0</v>
      </c>
      <c r="AE39" s="28">
        <f>Datu_tabula!$F$8</f>
        <v>0</v>
      </c>
      <c r="AF39" s="28">
        <f>Datu_tabula!$F$8</f>
        <v>0</v>
      </c>
      <c r="AG39" s="28">
        <f>Datu_tabula!$F$8</f>
        <v>0</v>
      </c>
      <c r="AH39" s="28">
        <f>Datu_tabula!$F$8</f>
        <v>0</v>
      </c>
      <c r="AI39" s="28">
        <f>Datu_tabula!$F$8</f>
        <v>0</v>
      </c>
      <c r="AJ39" s="28">
        <f>Datu_tabula!$F$8</f>
        <v>0</v>
      </c>
      <c r="AK39" s="28">
        <f>Datu_tabula!$F$8</f>
        <v>0</v>
      </c>
      <c r="AL39" s="28">
        <f>Datu_tabula!$F$8</f>
        <v>0</v>
      </c>
      <c r="AM39" s="28">
        <f>Datu_tabula!$F$8</f>
        <v>0</v>
      </c>
      <c r="AN39" s="28">
        <f>Datu_tabula!$F$8</f>
        <v>0</v>
      </c>
      <c r="AO39" s="28">
        <f>Datu_tabula!$F$8</f>
        <v>0</v>
      </c>
      <c r="AP39" s="28">
        <f>Datu_tabula!$F$8</f>
        <v>0</v>
      </c>
      <c r="AQ39" s="28">
        <f>Datu_tabula!$F$8</f>
        <v>0</v>
      </c>
      <c r="AR39" s="28">
        <f>Datu_tabula!$F$8</f>
        <v>0</v>
      </c>
      <c r="AS39" s="28">
        <f>Datu_tabula!$F$8</f>
        <v>0</v>
      </c>
      <c r="AT39" s="28">
        <f>Datu_tabula!$F$8</f>
        <v>0</v>
      </c>
      <c r="AU39" s="28">
        <f>Datu_tabula!$F$8</f>
        <v>0</v>
      </c>
      <c r="AV39" s="28">
        <f>Datu_tabula!$F$8</f>
        <v>0</v>
      </c>
      <c r="AW39" s="28">
        <f>Datu_tabula!$F$8</f>
        <v>0</v>
      </c>
      <c r="AX39" s="28">
        <f>Datu_tabula!$F$8</f>
        <v>0</v>
      </c>
      <c r="AY39" s="28">
        <f>Datu_tabula!$F$8</f>
        <v>0</v>
      </c>
      <c r="AZ39" s="28">
        <f>Datu_tabula!$F$8</f>
        <v>0</v>
      </c>
    </row>
    <row r="40" spans="1:52" ht="45" x14ac:dyDescent="0.25">
      <c r="A40" s="9">
        <v>2</v>
      </c>
      <c r="B40" s="16" t="s">
        <v>13</v>
      </c>
      <c r="C40" s="3">
        <v>0</v>
      </c>
      <c r="D40" s="3">
        <v>0</v>
      </c>
      <c r="E40" s="27">
        <f>L40*0.1</f>
        <v>0</v>
      </c>
      <c r="F40" s="3">
        <v>0</v>
      </c>
      <c r="G40" s="27">
        <f>N40*0.1</f>
        <v>0</v>
      </c>
      <c r="H40" s="3">
        <v>0</v>
      </c>
      <c r="I40" s="27">
        <f>P40*0.1</f>
        <v>0</v>
      </c>
      <c r="J40" s="3">
        <v>0</v>
      </c>
      <c r="K40" s="27">
        <f>R40*0.1</f>
        <v>0</v>
      </c>
      <c r="L40" s="3">
        <v>0</v>
      </c>
      <c r="M40" s="27">
        <f>T40*0.1</f>
        <v>0</v>
      </c>
      <c r="N40" s="3">
        <v>0</v>
      </c>
      <c r="O40" s="27">
        <f>V40*0.1</f>
        <v>0</v>
      </c>
      <c r="P40" s="3">
        <v>0</v>
      </c>
      <c r="Q40" s="27">
        <f>X40*0.1</f>
        <v>0</v>
      </c>
      <c r="R40" s="3">
        <v>0</v>
      </c>
      <c r="S40" s="27">
        <f>Z40*0.1</f>
        <v>0</v>
      </c>
      <c r="T40" s="3">
        <v>0</v>
      </c>
      <c r="U40" s="27">
        <f>AB40*0.1</f>
        <v>0</v>
      </c>
      <c r="V40" s="3">
        <v>0</v>
      </c>
      <c r="W40" s="27">
        <f>AD40*0.1</f>
        <v>0</v>
      </c>
      <c r="X40" s="3">
        <v>0</v>
      </c>
      <c r="Y40" s="27">
        <f>AF40*0.1</f>
        <v>0</v>
      </c>
      <c r="Z40" s="3">
        <v>0</v>
      </c>
      <c r="AA40" s="27">
        <f>AH40*0.1</f>
        <v>0</v>
      </c>
      <c r="AB40" s="3">
        <v>0</v>
      </c>
      <c r="AC40" s="27">
        <f>AJ40*0.1</f>
        <v>0</v>
      </c>
      <c r="AD40" s="3">
        <v>0</v>
      </c>
      <c r="AE40" s="27">
        <f>AL40*0.1</f>
        <v>0</v>
      </c>
      <c r="AF40" s="3">
        <v>0</v>
      </c>
      <c r="AG40" s="28">
        <f>Datu_tabula!$F$9</f>
        <v>0</v>
      </c>
      <c r="AH40" s="28">
        <f>Datu_tabula!$F$9</f>
        <v>0</v>
      </c>
      <c r="AI40" s="28">
        <f>Datu_tabula!$F$9</f>
        <v>0</v>
      </c>
      <c r="AJ40" s="28">
        <f>Datu_tabula!$F$9</f>
        <v>0</v>
      </c>
      <c r="AK40" s="28">
        <f>Datu_tabula!$F$9</f>
        <v>0</v>
      </c>
      <c r="AL40" s="28">
        <f>Datu_tabula!$F$9</f>
        <v>0</v>
      </c>
      <c r="AM40" s="28">
        <f>Datu_tabula!$F$9</f>
        <v>0</v>
      </c>
      <c r="AN40" s="28">
        <f>Datu_tabula!$F$9</f>
        <v>0</v>
      </c>
      <c r="AO40" s="28">
        <f>Datu_tabula!$F$9</f>
        <v>0</v>
      </c>
      <c r="AP40" s="28">
        <f>Datu_tabula!$F$9</f>
        <v>0</v>
      </c>
      <c r="AQ40" s="28">
        <f>Datu_tabula!$F$9</f>
        <v>0</v>
      </c>
      <c r="AR40" s="28">
        <f>Datu_tabula!$F$9</f>
        <v>0</v>
      </c>
      <c r="AS40" s="28">
        <f>Datu_tabula!$F$9</f>
        <v>0</v>
      </c>
      <c r="AT40" s="28">
        <f>Datu_tabula!$F$9</f>
        <v>0</v>
      </c>
      <c r="AU40" s="28">
        <f>Datu_tabula!$F$9</f>
        <v>0</v>
      </c>
      <c r="AV40" s="28">
        <f>Datu_tabula!$F$9</f>
        <v>0</v>
      </c>
      <c r="AW40" s="28">
        <f>Datu_tabula!$F$9</f>
        <v>0</v>
      </c>
      <c r="AX40" s="28">
        <f>Datu_tabula!$F$9</f>
        <v>0</v>
      </c>
      <c r="AY40" s="28">
        <f>Datu_tabula!$F$9</f>
        <v>0</v>
      </c>
      <c r="AZ40" s="28">
        <f>Datu_tabula!$F$9</f>
        <v>0</v>
      </c>
    </row>
    <row r="41" spans="1:52" ht="15" x14ac:dyDescent="0.25">
      <c r="A41" s="12">
        <v>3</v>
      </c>
      <c r="B41" s="20" t="s">
        <v>14</v>
      </c>
      <c r="C41" s="3">
        <v>0</v>
      </c>
      <c r="D41" s="3">
        <v>0</v>
      </c>
      <c r="E41" s="27">
        <v>0</v>
      </c>
      <c r="F41" s="3">
        <v>0</v>
      </c>
      <c r="G41" s="27">
        <v>0</v>
      </c>
      <c r="H41" s="3">
        <v>0</v>
      </c>
      <c r="I41" s="27">
        <v>0</v>
      </c>
      <c r="J41" s="3">
        <v>0</v>
      </c>
      <c r="K41" s="27">
        <v>0</v>
      </c>
      <c r="L41" s="3">
        <v>0</v>
      </c>
      <c r="M41" s="27">
        <v>0</v>
      </c>
      <c r="N41" s="3">
        <v>0</v>
      </c>
      <c r="O41" s="27">
        <v>0</v>
      </c>
      <c r="P41" s="3">
        <v>0</v>
      </c>
      <c r="Q41" s="27">
        <v>0</v>
      </c>
      <c r="R41" s="3">
        <v>0</v>
      </c>
      <c r="S41" s="27">
        <v>0</v>
      </c>
      <c r="T41" s="3">
        <v>0</v>
      </c>
      <c r="U41" s="27">
        <v>0</v>
      </c>
      <c r="V41" s="3">
        <v>0</v>
      </c>
      <c r="W41" s="27">
        <v>0</v>
      </c>
      <c r="X41" s="3">
        <v>0</v>
      </c>
      <c r="Y41" s="27">
        <v>0</v>
      </c>
      <c r="Z41" s="3">
        <v>0</v>
      </c>
      <c r="AA41" s="27">
        <v>0</v>
      </c>
      <c r="AB41" s="3">
        <v>0</v>
      </c>
      <c r="AC41" s="27">
        <v>0</v>
      </c>
      <c r="AD41" s="3">
        <v>0</v>
      </c>
      <c r="AE41" s="27">
        <v>0</v>
      </c>
      <c r="AF41" s="3">
        <v>0</v>
      </c>
      <c r="AG41" s="28">
        <f>Datu_tabula!F10</f>
        <v>54175866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</row>
    <row r="42" spans="1:52" ht="30" x14ac:dyDescent="0.25">
      <c r="A42" s="9">
        <v>4</v>
      </c>
      <c r="B42" s="16" t="s">
        <v>15</v>
      </c>
      <c r="C42" s="3">
        <v>0</v>
      </c>
      <c r="D42" s="3">
        <v>0</v>
      </c>
      <c r="E42" s="27">
        <f>L42*0.1</f>
        <v>0</v>
      </c>
      <c r="F42" s="3">
        <v>0</v>
      </c>
      <c r="G42" s="27">
        <f>N42*0.1</f>
        <v>0</v>
      </c>
      <c r="H42" s="3">
        <v>0</v>
      </c>
      <c r="I42" s="27">
        <f>P42*0.1</f>
        <v>0</v>
      </c>
      <c r="J42" s="3">
        <v>0</v>
      </c>
      <c r="K42" s="27">
        <f>R42*0.1</f>
        <v>0</v>
      </c>
      <c r="L42" s="3">
        <v>0</v>
      </c>
      <c r="M42" s="27">
        <f>T42*0.1</f>
        <v>0</v>
      </c>
      <c r="N42" s="3">
        <v>0</v>
      </c>
      <c r="O42" s="27">
        <f>V42*0.1</f>
        <v>0</v>
      </c>
      <c r="P42" s="3">
        <v>0</v>
      </c>
      <c r="Q42" s="27">
        <f>X42*0.1</f>
        <v>0</v>
      </c>
      <c r="R42" s="3">
        <v>0</v>
      </c>
      <c r="S42" s="27">
        <f>Z42*0.1</f>
        <v>0</v>
      </c>
      <c r="T42" s="3">
        <v>0</v>
      </c>
      <c r="U42" s="27">
        <f>AB42*0.1</f>
        <v>0</v>
      </c>
      <c r="V42" s="3">
        <v>0</v>
      </c>
      <c r="W42" s="27">
        <f>AD42*0.1</f>
        <v>0</v>
      </c>
      <c r="X42" s="3">
        <v>0</v>
      </c>
      <c r="Y42" s="27">
        <f>AF42*0.1</f>
        <v>0</v>
      </c>
      <c r="Z42" s="3">
        <v>0</v>
      </c>
      <c r="AA42" s="27">
        <f>AH42*0.1</f>
        <v>0</v>
      </c>
      <c r="AB42" s="3">
        <v>0</v>
      </c>
      <c r="AC42" s="27">
        <f>AJ42*0.1</f>
        <v>0</v>
      </c>
      <c r="AD42" s="3">
        <v>0</v>
      </c>
      <c r="AE42" s="27">
        <f>AL42*0.1</f>
        <v>0</v>
      </c>
      <c r="AF42" s="3">
        <v>0</v>
      </c>
      <c r="AG42" s="28">
        <f>Datu_tabula!$F$11</f>
        <v>0</v>
      </c>
      <c r="AH42" s="28">
        <f>Datu_tabula!$F$11</f>
        <v>0</v>
      </c>
      <c r="AI42" s="28">
        <f>Datu_tabula!$F$11</f>
        <v>0</v>
      </c>
      <c r="AJ42" s="28">
        <f>Datu_tabula!$F$11</f>
        <v>0</v>
      </c>
      <c r="AK42" s="28">
        <f>Datu_tabula!$F$11</f>
        <v>0</v>
      </c>
      <c r="AL42" s="28">
        <f>Datu_tabula!$F$11</f>
        <v>0</v>
      </c>
      <c r="AM42" s="28">
        <f>Datu_tabula!$F$11</f>
        <v>0</v>
      </c>
      <c r="AN42" s="28">
        <f>Datu_tabula!$F$11</f>
        <v>0</v>
      </c>
      <c r="AO42" s="28">
        <f>Datu_tabula!$F$11</f>
        <v>0</v>
      </c>
      <c r="AP42" s="28">
        <f>Datu_tabula!$F$11</f>
        <v>0</v>
      </c>
      <c r="AQ42" s="28">
        <f>Datu_tabula!$F$11</f>
        <v>0</v>
      </c>
      <c r="AR42" s="28">
        <f>Datu_tabula!$F$11</f>
        <v>0</v>
      </c>
      <c r="AS42" s="28">
        <f>Datu_tabula!$F$11</f>
        <v>0</v>
      </c>
      <c r="AT42" s="28">
        <f>Datu_tabula!$F$11</f>
        <v>0</v>
      </c>
      <c r="AU42" s="28">
        <f>Datu_tabula!$F$11</f>
        <v>0</v>
      </c>
      <c r="AV42" s="28">
        <f>Datu_tabula!$F$11</f>
        <v>0</v>
      </c>
      <c r="AW42" s="28">
        <f>Datu_tabula!$F$11</f>
        <v>0</v>
      </c>
      <c r="AX42" s="28">
        <f>Datu_tabula!$F$11</f>
        <v>0</v>
      </c>
      <c r="AY42" s="28">
        <f>Datu_tabula!$F$11</f>
        <v>0</v>
      </c>
      <c r="AZ42" s="28">
        <f>Datu_tabula!$F$11</f>
        <v>0</v>
      </c>
    </row>
    <row r="43" spans="1:52" ht="30" x14ac:dyDescent="0.25">
      <c r="A43" s="12">
        <v>5</v>
      </c>
      <c r="B43" s="20" t="s">
        <v>16</v>
      </c>
      <c r="C43" s="3">
        <v>0</v>
      </c>
      <c r="D43" s="3">
        <v>0</v>
      </c>
      <c r="E43" s="27">
        <v>0</v>
      </c>
      <c r="F43" s="3">
        <v>0</v>
      </c>
      <c r="G43" s="27">
        <v>0</v>
      </c>
      <c r="H43" s="3">
        <v>0</v>
      </c>
      <c r="I43" s="27">
        <v>0</v>
      </c>
      <c r="J43" s="3">
        <v>0</v>
      </c>
      <c r="K43" s="27">
        <v>0</v>
      </c>
      <c r="L43" s="3">
        <v>0</v>
      </c>
      <c r="M43" s="27">
        <v>0</v>
      </c>
      <c r="N43" s="3">
        <v>0</v>
      </c>
      <c r="O43" s="27">
        <v>0</v>
      </c>
      <c r="P43" s="3">
        <v>0</v>
      </c>
      <c r="Q43" s="27">
        <v>0</v>
      </c>
      <c r="R43" s="3">
        <v>0</v>
      </c>
      <c r="S43" s="27">
        <v>0</v>
      </c>
      <c r="T43" s="3">
        <v>0</v>
      </c>
      <c r="U43" s="27">
        <v>0</v>
      </c>
      <c r="V43" s="3">
        <v>0</v>
      </c>
      <c r="W43" s="27">
        <v>0</v>
      </c>
      <c r="X43" s="3">
        <v>0</v>
      </c>
      <c r="Y43" s="27">
        <v>0</v>
      </c>
      <c r="Z43" s="3">
        <v>0</v>
      </c>
      <c r="AA43" s="27">
        <v>0</v>
      </c>
      <c r="AB43" s="3">
        <v>0</v>
      </c>
      <c r="AC43" s="27">
        <v>0</v>
      </c>
      <c r="AD43" s="3">
        <v>0</v>
      </c>
      <c r="AE43" s="27">
        <v>0</v>
      </c>
      <c r="AF43" s="3">
        <v>0</v>
      </c>
      <c r="AG43" s="28">
        <f>Datu_tabula!F12</f>
        <v>37493300</v>
      </c>
      <c r="AH43" s="28">
        <v>0</v>
      </c>
      <c r="AI43" s="28">
        <v>0</v>
      </c>
      <c r="AJ43" s="28">
        <v>0</v>
      </c>
      <c r="AK43" s="28">
        <v>0</v>
      </c>
      <c r="AL43" s="28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</row>
    <row r="44" spans="1:52" ht="30" x14ac:dyDescent="0.25">
      <c r="A44" s="12">
        <v>6</v>
      </c>
      <c r="B44" s="20" t="s">
        <v>17</v>
      </c>
      <c r="C44" s="3">
        <v>0</v>
      </c>
      <c r="D44" s="3">
        <v>0</v>
      </c>
      <c r="E44" s="27">
        <v>0</v>
      </c>
      <c r="F44" s="3">
        <v>0</v>
      </c>
      <c r="G44" s="27">
        <v>0</v>
      </c>
      <c r="H44" s="3">
        <v>0</v>
      </c>
      <c r="I44" s="27">
        <v>0</v>
      </c>
      <c r="J44" s="3">
        <v>0</v>
      </c>
      <c r="K44" s="27">
        <v>0</v>
      </c>
      <c r="L44" s="3">
        <v>0</v>
      </c>
      <c r="M44" s="27">
        <v>0</v>
      </c>
      <c r="N44" s="3">
        <v>0</v>
      </c>
      <c r="O44" s="27">
        <v>0</v>
      </c>
      <c r="P44" s="3">
        <v>0</v>
      </c>
      <c r="Q44" s="27">
        <v>0</v>
      </c>
      <c r="R44" s="3">
        <v>0</v>
      </c>
      <c r="S44" s="27">
        <v>0</v>
      </c>
      <c r="T44" s="3">
        <v>0</v>
      </c>
      <c r="U44" s="27">
        <v>0</v>
      </c>
      <c r="V44" s="3">
        <v>0</v>
      </c>
      <c r="W44" s="27">
        <v>0</v>
      </c>
      <c r="X44" s="3">
        <v>0</v>
      </c>
      <c r="Y44" s="27">
        <v>0</v>
      </c>
      <c r="Z44" s="3">
        <v>0</v>
      </c>
      <c r="AA44" s="27">
        <v>0</v>
      </c>
      <c r="AB44" s="3">
        <v>0</v>
      </c>
      <c r="AC44" s="27">
        <v>0</v>
      </c>
      <c r="AD44" s="3">
        <v>0</v>
      </c>
      <c r="AE44" s="27">
        <v>0</v>
      </c>
      <c r="AF44" s="3">
        <v>0</v>
      </c>
      <c r="AG44" s="28">
        <f>Datu_tabula!F13</f>
        <v>32966867</v>
      </c>
      <c r="AH44" s="28">
        <v>0</v>
      </c>
      <c r="AI44" s="28">
        <v>0</v>
      </c>
      <c r="AJ44" s="28">
        <v>0</v>
      </c>
      <c r="AK44" s="28">
        <v>0</v>
      </c>
      <c r="AL44" s="28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</row>
    <row r="45" spans="1:52" ht="30" x14ac:dyDescent="0.25">
      <c r="A45" s="12">
        <v>7</v>
      </c>
      <c r="B45" s="20" t="s">
        <v>18</v>
      </c>
      <c r="C45" s="3">
        <v>0</v>
      </c>
      <c r="D45" s="3">
        <v>0</v>
      </c>
      <c r="E45" s="27">
        <v>0</v>
      </c>
      <c r="F45" s="3">
        <v>0</v>
      </c>
      <c r="G45" s="27">
        <v>0</v>
      </c>
      <c r="H45" s="3">
        <v>0</v>
      </c>
      <c r="I45" s="27">
        <v>0</v>
      </c>
      <c r="J45" s="3">
        <v>0</v>
      </c>
      <c r="K45" s="27">
        <v>0</v>
      </c>
      <c r="L45" s="3">
        <v>0</v>
      </c>
      <c r="M45" s="27">
        <f>Datu_tabula!F14</f>
        <v>1460000</v>
      </c>
      <c r="N45" s="3">
        <v>0</v>
      </c>
      <c r="O45" s="27">
        <v>0</v>
      </c>
      <c r="P45" s="3">
        <v>0</v>
      </c>
      <c r="Q45" s="27">
        <v>0</v>
      </c>
      <c r="R45" s="3">
        <v>0</v>
      </c>
      <c r="S45" s="27">
        <v>0</v>
      </c>
      <c r="T45" s="3">
        <v>0</v>
      </c>
      <c r="U45" s="27">
        <v>0</v>
      </c>
      <c r="V45" s="3">
        <v>0</v>
      </c>
      <c r="W45" s="27">
        <f>Datu_tabula!F14</f>
        <v>1460000</v>
      </c>
      <c r="X45" s="3">
        <v>0</v>
      </c>
      <c r="Y45" s="27">
        <v>0</v>
      </c>
      <c r="Z45" s="3">
        <v>0</v>
      </c>
      <c r="AA45" s="27">
        <v>0</v>
      </c>
      <c r="AB45" s="3">
        <v>0</v>
      </c>
      <c r="AC45" s="27">
        <v>0</v>
      </c>
      <c r="AD45" s="3">
        <v>0</v>
      </c>
      <c r="AE45" s="27">
        <v>0</v>
      </c>
      <c r="AF45" s="3">
        <v>0</v>
      </c>
      <c r="AG45" s="28">
        <f>Datu_tabula!F14</f>
        <v>1460000</v>
      </c>
      <c r="AH45" s="28">
        <v>0</v>
      </c>
      <c r="AI45" s="28">
        <v>0</v>
      </c>
      <c r="AJ45" s="28">
        <v>0</v>
      </c>
      <c r="AK45" s="28">
        <v>0</v>
      </c>
      <c r="AL45" s="28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f>Datu_tabula!F14</f>
        <v>1460000</v>
      </c>
      <c r="AR45" s="28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</row>
    <row r="46" spans="1:52" ht="15" x14ac:dyDescent="0.25"/>
    <row r="47" spans="1:52" ht="15" x14ac:dyDescent="0.25"/>
    <row r="48" spans="1:52" ht="18.75" x14ac:dyDescent="0.3">
      <c r="A48" s="2" t="s">
        <v>35</v>
      </c>
    </row>
    <row r="50" spans="1:52" ht="18.75" x14ac:dyDescent="0.3">
      <c r="B50" s="29" t="s">
        <v>36</v>
      </c>
    </row>
    <row r="51" spans="1:52" ht="15" x14ac:dyDescent="0.25">
      <c r="C51" s="3">
        <v>2021</v>
      </c>
      <c r="D51" s="3">
        <v>2022</v>
      </c>
      <c r="E51" s="3">
        <v>2023</v>
      </c>
      <c r="F51" s="3">
        <v>2024</v>
      </c>
      <c r="G51" s="3">
        <v>2025</v>
      </c>
      <c r="H51" s="3">
        <v>2026</v>
      </c>
      <c r="I51" s="3">
        <v>2027</v>
      </c>
      <c r="J51" s="3">
        <v>2028</v>
      </c>
      <c r="K51" s="3">
        <v>2029</v>
      </c>
      <c r="L51" s="3">
        <v>2030</v>
      </c>
      <c r="M51" s="3">
        <v>2031</v>
      </c>
      <c r="N51" s="3">
        <v>2032</v>
      </c>
      <c r="O51" s="3">
        <v>2033</v>
      </c>
      <c r="P51" s="3">
        <v>2034</v>
      </c>
      <c r="Q51" s="3">
        <v>2035</v>
      </c>
      <c r="R51" s="3">
        <v>2036</v>
      </c>
      <c r="S51" s="3">
        <v>2037</v>
      </c>
      <c r="T51" s="3">
        <v>2038</v>
      </c>
      <c r="U51" s="3">
        <v>2039</v>
      </c>
      <c r="V51" s="3">
        <v>2040</v>
      </c>
      <c r="W51" s="3">
        <v>2041</v>
      </c>
      <c r="X51" s="3">
        <v>2042</v>
      </c>
      <c r="Y51" s="3">
        <v>2043</v>
      </c>
      <c r="Z51" s="3">
        <v>2044</v>
      </c>
      <c r="AA51" s="3">
        <v>2045</v>
      </c>
      <c r="AB51" s="3">
        <v>2046</v>
      </c>
      <c r="AC51" s="3">
        <v>2047</v>
      </c>
      <c r="AD51" s="3">
        <v>2048</v>
      </c>
      <c r="AE51" s="3">
        <v>2049</v>
      </c>
      <c r="AF51" s="3">
        <v>2050</v>
      </c>
      <c r="AG51" s="3">
        <v>2051</v>
      </c>
      <c r="AH51" s="3">
        <v>2052</v>
      </c>
      <c r="AI51" s="3">
        <v>2053</v>
      </c>
      <c r="AJ51" s="3">
        <v>2054</v>
      </c>
      <c r="AK51" s="3">
        <v>2055</v>
      </c>
      <c r="AL51" s="3">
        <v>2056</v>
      </c>
      <c r="AM51" s="3">
        <v>2057</v>
      </c>
      <c r="AN51" s="3">
        <v>2058</v>
      </c>
      <c r="AO51" s="3">
        <v>2059</v>
      </c>
      <c r="AP51" s="3">
        <v>2060</v>
      </c>
      <c r="AQ51" s="3">
        <v>2061</v>
      </c>
      <c r="AR51" s="3">
        <v>2062</v>
      </c>
      <c r="AS51" s="3">
        <v>2063</v>
      </c>
      <c r="AT51" s="3">
        <v>2064</v>
      </c>
      <c r="AU51" s="3">
        <v>2065</v>
      </c>
      <c r="AV51" s="3">
        <v>2066</v>
      </c>
      <c r="AW51" s="3">
        <v>2067</v>
      </c>
      <c r="AX51" s="3">
        <v>2068</v>
      </c>
      <c r="AY51" s="3">
        <v>2069</v>
      </c>
      <c r="AZ51" s="3">
        <v>2070</v>
      </c>
    </row>
    <row r="52" spans="1:52" ht="45" x14ac:dyDescent="0.25">
      <c r="A52" s="9">
        <v>1</v>
      </c>
      <c r="B52" s="16" t="s">
        <v>12</v>
      </c>
      <c r="C52" s="3">
        <v>0</v>
      </c>
      <c r="D52" s="3">
        <v>0</v>
      </c>
      <c r="E52" s="27">
        <f t="shared" ref="E52:E58" si="14">L52*0.1</f>
        <v>191075.33339999997</v>
      </c>
      <c r="F52" s="27">
        <f t="shared" ref="F52:F58" si="15">L52*0.2</f>
        <v>382150.66679999995</v>
      </c>
      <c r="G52" s="27">
        <f t="shared" ref="G52:G58" si="16">L52*0.3</f>
        <v>573226.00019999989</v>
      </c>
      <c r="H52" s="27">
        <f t="shared" ref="H52:H58" si="17">L52*0.5</f>
        <v>955376.66699999978</v>
      </c>
      <c r="I52" s="27">
        <f t="shared" ref="I52:I58" si="18">L52*0.7</f>
        <v>1337527.3337999997</v>
      </c>
      <c r="J52" s="27">
        <f t="shared" ref="J52:J58" si="19">L52*0.8</f>
        <v>1528602.6671999998</v>
      </c>
      <c r="K52" s="27">
        <f t="shared" ref="K52:K58" si="20">L52*0.9</f>
        <v>1719678.0005999997</v>
      </c>
      <c r="L52" s="28">
        <f>Datu_tabula!$F$19</f>
        <v>1910753.3339999996</v>
      </c>
      <c r="M52" s="28">
        <f>Datu_tabula!$F$19</f>
        <v>1910753.3339999996</v>
      </c>
      <c r="N52" s="28">
        <f>Datu_tabula!$F$19</f>
        <v>1910753.3339999996</v>
      </c>
      <c r="O52" s="28">
        <f>Datu_tabula!$F$19</f>
        <v>1910753.3339999996</v>
      </c>
      <c r="P52" s="28">
        <f>Datu_tabula!$F$19</f>
        <v>1910753.3339999996</v>
      </c>
      <c r="Q52" s="28">
        <f>Datu_tabula!$F$19</f>
        <v>1910753.3339999996</v>
      </c>
      <c r="R52" s="28">
        <f>Datu_tabula!$F$19</f>
        <v>1910753.3339999996</v>
      </c>
      <c r="S52" s="28">
        <f>Datu_tabula!$F$19</f>
        <v>1910753.3339999996</v>
      </c>
      <c r="T52" s="28">
        <f>Datu_tabula!$F$19</f>
        <v>1910753.3339999996</v>
      </c>
      <c r="U52" s="28">
        <f>Datu_tabula!$F$19</f>
        <v>1910753.3339999996</v>
      </c>
      <c r="V52" s="28">
        <f>Datu_tabula!$F$19</f>
        <v>1910753.3339999996</v>
      </c>
      <c r="W52" s="28">
        <f>Datu_tabula!$F$19</f>
        <v>1910753.3339999996</v>
      </c>
      <c r="X52" s="28">
        <f>Datu_tabula!$F$19</f>
        <v>1910753.3339999996</v>
      </c>
      <c r="Y52" s="28">
        <f>Datu_tabula!$F$19</f>
        <v>1910753.3339999996</v>
      </c>
      <c r="Z52" s="28">
        <f>Datu_tabula!$F$19</f>
        <v>1910753.3339999996</v>
      </c>
      <c r="AA52" s="28">
        <f>Datu_tabula!$F$19</f>
        <v>1910753.3339999996</v>
      </c>
      <c r="AB52" s="28">
        <f>Datu_tabula!$F$19</f>
        <v>1910753.3339999996</v>
      </c>
      <c r="AC52" s="28">
        <f>Datu_tabula!$F$19</f>
        <v>1910753.3339999996</v>
      </c>
      <c r="AD52" s="28">
        <f>Datu_tabula!$F$19</f>
        <v>1910753.3339999996</v>
      </c>
      <c r="AE52" s="28">
        <f>Datu_tabula!$F$19</f>
        <v>1910753.3339999996</v>
      </c>
      <c r="AF52" s="28">
        <f>Datu_tabula!$F$19</f>
        <v>1910753.3339999996</v>
      </c>
      <c r="AG52" s="28">
        <f>Datu_tabula!$F$19</f>
        <v>1910753.3339999996</v>
      </c>
      <c r="AH52" s="28">
        <f>Datu_tabula!$F$19</f>
        <v>1910753.3339999996</v>
      </c>
      <c r="AI52" s="28">
        <f>Datu_tabula!$F$19</f>
        <v>1910753.3339999996</v>
      </c>
      <c r="AJ52" s="28">
        <f>Datu_tabula!$F$19</f>
        <v>1910753.3339999996</v>
      </c>
      <c r="AK52" s="28">
        <f>Datu_tabula!$F$19</f>
        <v>1910753.3339999996</v>
      </c>
      <c r="AL52" s="28">
        <f>Datu_tabula!$F$19</f>
        <v>1910753.3339999996</v>
      </c>
      <c r="AM52" s="28">
        <f>Datu_tabula!$F$19</f>
        <v>1910753.3339999996</v>
      </c>
      <c r="AN52" s="28">
        <f>Datu_tabula!$F$19</f>
        <v>1910753.3339999996</v>
      </c>
      <c r="AO52" s="28">
        <f>Datu_tabula!$F$19</f>
        <v>1910753.3339999996</v>
      </c>
      <c r="AP52" s="28">
        <f>Datu_tabula!$F$19</f>
        <v>1910753.3339999996</v>
      </c>
      <c r="AQ52" s="28">
        <f>Datu_tabula!$F$19</f>
        <v>1910753.3339999996</v>
      </c>
      <c r="AR52" s="28">
        <f>Datu_tabula!$F$19</f>
        <v>1910753.3339999996</v>
      </c>
      <c r="AS52" s="28">
        <f>Datu_tabula!$F$19</f>
        <v>1910753.3339999996</v>
      </c>
      <c r="AT52" s="28">
        <f>Datu_tabula!$F$19</f>
        <v>1910753.3339999996</v>
      </c>
      <c r="AU52" s="28">
        <f>Datu_tabula!$F$19</f>
        <v>1910753.3339999996</v>
      </c>
      <c r="AV52" s="28">
        <f>Datu_tabula!$F$19</f>
        <v>1910753.3339999996</v>
      </c>
      <c r="AW52" s="28">
        <f>Datu_tabula!$F$19</f>
        <v>1910753.3339999996</v>
      </c>
      <c r="AX52" s="28">
        <f>Datu_tabula!$F$19</f>
        <v>1910753.3339999996</v>
      </c>
      <c r="AY52" s="28">
        <f>Datu_tabula!$F$19</f>
        <v>1910753.3339999996</v>
      </c>
      <c r="AZ52" s="28">
        <f>Datu_tabula!$F$19</f>
        <v>1910753.3339999996</v>
      </c>
    </row>
    <row r="53" spans="1:52" ht="45" x14ac:dyDescent="0.25">
      <c r="A53" s="9">
        <v>2</v>
      </c>
      <c r="B53" s="16" t="s">
        <v>13</v>
      </c>
      <c r="C53" s="3">
        <v>0</v>
      </c>
      <c r="D53" s="3">
        <v>0</v>
      </c>
      <c r="E53" s="27">
        <f t="shared" si="14"/>
        <v>66442.606439999989</v>
      </c>
      <c r="F53" s="27">
        <f t="shared" si="15"/>
        <v>132885.21287999998</v>
      </c>
      <c r="G53" s="27">
        <f t="shared" si="16"/>
        <v>199327.81931999998</v>
      </c>
      <c r="H53" s="27">
        <f t="shared" si="17"/>
        <v>332213.03219999996</v>
      </c>
      <c r="I53" s="27">
        <f t="shared" si="18"/>
        <v>465098.24507999991</v>
      </c>
      <c r="J53" s="27">
        <f t="shared" si="19"/>
        <v>531540.85151999991</v>
      </c>
      <c r="K53" s="27">
        <f t="shared" si="20"/>
        <v>597983.45795999991</v>
      </c>
      <c r="L53" s="28">
        <f>Datu_tabula!$F$20</f>
        <v>664426.06439999992</v>
      </c>
      <c r="M53" s="28">
        <f>Datu_tabula!$F$20</f>
        <v>664426.06439999992</v>
      </c>
      <c r="N53" s="28">
        <f>Datu_tabula!$F$20</f>
        <v>664426.06439999992</v>
      </c>
      <c r="O53" s="28">
        <f>Datu_tabula!$F$20</f>
        <v>664426.06439999992</v>
      </c>
      <c r="P53" s="28">
        <f>Datu_tabula!$F$20</f>
        <v>664426.06439999992</v>
      </c>
      <c r="Q53" s="28">
        <f>Datu_tabula!$F$20</f>
        <v>664426.06439999992</v>
      </c>
      <c r="R53" s="28">
        <f>Datu_tabula!$F$20</f>
        <v>664426.06439999992</v>
      </c>
      <c r="S53" s="28">
        <f>Datu_tabula!$F$20</f>
        <v>664426.06439999992</v>
      </c>
      <c r="T53" s="28">
        <f>Datu_tabula!$F$20</f>
        <v>664426.06439999992</v>
      </c>
      <c r="U53" s="28">
        <f>Datu_tabula!$F$20</f>
        <v>664426.06439999992</v>
      </c>
      <c r="V53" s="28">
        <f>Datu_tabula!$F$20</f>
        <v>664426.06439999992</v>
      </c>
      <c r="W53" s="28">
        <f>Datu_tabula!$F$20</f>
        <v>664426.06439999992</v>
      </c>
      <c r="X53" s="28">
        <f>Datu_tabula!$F$20</f>
        <v>664426.06439999992</v>
      </c>
      <c r="Y53" s="28">
        <f>Datu_tabula!$F$20</f>
        <v>664426.06439999992</v>
      </c>
      <c r="Z53" s="28">
        <f>Datu_tabula!$F$20</f>
        <v>664426.06439999992</v>
      </c>
      <c r="AA53" s="28">
        <f>Datu_tabula!$F$20</f>
        <v>664426.06439999992</v>
      </c>
      <c r="AB53" s="28">
        <f>Datu_tabula!$F$20</f>
        <v>664426.06439999992</v>
      </c>
      <c r="AC53" s="28">
        <f>Datu_tabula!$F$20</f>
        <v>664426.06439999992</v>
      </c>
      <c r="AD53" s="28">
        <f>Datu_tabula!$F$20</f>
        <v>664426.06439999992</v>
      </c>
      <c r="AE53" s="28">
        <f>Datu_tabula!$F$20</f>
        <v>664426.06439999992</v>
      </c>
      <c r="AF53" s="28">
        <f>Datu_tabula!$F$20</f>
        <v>664426.06439999992</v>
      </c>
      <c r="AG53" s="28">
        <f>Datu_tabula!$F$20</f>
        <v>664426.06439999992</v>
      </c>
      <c r="AH53" s="28">
        <f>Datu_tabula!$F$20</f>
        <v>664426.06439999992</v>
      </c>
      <c r="AI53" s="28">
        <f>Datu_tabula!$F$20</f>
        <v>664426.06439999992</v>
      </c>
      <c r="AJ53" s="28">
        <f>Datu_tabula!$F$20</f>
        <v>664426.06439999992</v>
      </c>
      <c r="AK53" s="28">
        <f>Datu_tabula!$F$20</f>
        <v>664426.06439999992</v>
      </c>
      <c r="AL53" s="28">
        <f>Datu_tabula!$F$20</f>
        <v>664426.06439999992</v>
      </c>
      <c r="AM53" s="28">
        <f>Datu_tabula!$F$20</f>
        <v>664426.06439999992</v>
      </c>
      <c r="AN53" s="28">
        <f>Datu_tabula!$F$20</f>
        <v>664426.06439999992</v>
      </c>
      <c r="AO53" s="28">
        <f>Datu_tabula!$F$20</f>
        <v>664426.06439999992</v>
      </c>
      <c r="AP53" s="28">
        <f>Datu_tabula!$F$20</f>
        <v>664426.06439999992</v>
      </c>
      <c r="AQ53" s="28">
        <f>Datu_tabula!$F$20</f>
        <v>664426.06439999992</v>
      </c>
      <c r="AR53" s="28">
        <f>Datu_tabula!$F$20</f>
        <v>664426.06439999992</v>
      </c>
      <c r="AS53" s="28">
        <f>Datu_tabula!$F$20</f>
        <v>664426.06439999992</v>
      </c>
      <c r="AT53" s="28">
        <f>Datu_tabula!$F$20</f>
        <v>664426.06439999992</v>
      </c>
      <c r="AU53" s="28">
        <f>Datu_tabula!$F$20</f>
        <v>664426.06439999992</v>
      </c>
      <c r="AV53" s="28">
        <f>Datu_tabula!$F$20</f>
        <v>664426.06439999992</v>
      </c>
      <c r="AW53" s="28">
        <f>Datu_tabula!$F$20</f>
        <v>664426.06439999992</v>
      </c>
      <c r="AX53" s="28">
        <f>Datu_tabula!$F$20</f>
        <v>664426.06439999992</v>
      </c>
      <c r="AY53" s="28">
        <f>Datu_tabula!$F$20</f>
        <v>664426.06439999992</v>
      </c>
      <c r="AZ53" s="28">
        <f>Datu_tabula!$F$20</f>
        <v>664426.06439999992</v>
      </c>
    </row>
    <row r="54" spans="1:52" ht="15" x14ac:dyDescent="0.25">
      <c r="A54" s="12">
        <v>3</v>
      </c>
      <c r="B54" s="20" t="s">
        <v>14</v>
      </c>
      <c r="C54" s="3">
        <v>0</v>
      </c>
      <c r="D54" s="3">
        <v>0</v>
      </c>
      <c r="E54" s="27">
        <f t="shared" si="14"/>
        <v>362211.1497542999</v>
      </c>
      <c r="F54" s="27">
        <f t="shared" si="15"/>
        <v>724422.2995085998</v>
      </c>
      <c r="G54" s="27">
        <f t="shared" si="16"/>
        <v>1086633.4492628996</v>
      </c>
      <c r="H54" s="27">
        <f t="shared" si="17"/>
        <v>1811055.7487714994</v>
      </c>
      <c r="I54" s="27">
        <f t="shared" si="18"/>
        <v>2535478.0482800989</v>
      </c>
      <c r="J54" s="27">
        <f t="shared" si="19"/>
        <v>2897689.1980343992</v>
      </c>
      <c r="K54" s="27">
        <f t="shared" si="20"/>
        <v>3259900.347788699</v>
      </c>
      <c r="L54" s="28">
        <f>Datu_tabula!$F$21</f>
        <v>3622111.4975429988</v>
      </c>
      <c r="M54" s="28">
        <f>Datu_tabula!$F$21</f>
        <v>3622111.4975429988</v>
      </c>
      <c r="N54" s="28">
        <f>Datu_tabula!$F$21</f>
        <v>3622111.4975429988</v>
      </c>
      <c r="O54" s="28">
        <f>Datu_tabula!$F$21</f>
        <v>3622111.4975429988</v>
      </c>
      <c r="P54" s="28">
        <f>Datu_tabula!$F$21</f>
        <v>3622111.4975429988</v>
      </c>
      <c r="Q54" s="28">
        <f>Datu_tabula!$F$21</f>
        <v>3622111.4975429988</v>
      </c>
      <c r="R54" s="28">
        <f>Datu_tabula!$F$21</f>
        <v>3622111.4975429988</v>
      </c>
      <c r="S54" s="28">
        <f>Datu_tabula!$F$21</f>
        <v>3622111.4975429988</v>
      </c>
      <c r="T54" s="28">
        <f>Datu_tabula!$F$21</f>
        <v>3622111.4975429988</v>
      </c>
      <c r="U54" s="28">
        <f>Datu_tabula!$F$21</f>
        <v>3622111.4975429988</v>
      </c>
      <c r="V54" s="28">
        <f>Datu_tabula!$F$21</f>
        <v>3622111.4975429988</v>
      </c>
      <c r="W54" s="28">
        <f>Datu_tabula!$F$21</f>
        <v>3622111.4975429988</v>
      </c>
      <c r="X54" s="28">
        <f>Datu_tabula!$F$21</f>
        <v>3622111.4975429988</v>
      </c>
      <c r="Y54" s="28">
        <f>Datu_tabula!$F$21</f>
        <v>3622111.4975429988</v>
      </c>
      <c r="Z54" s="28">
        <f>Datu_tabula!$F$21</f>
        <v>3622111.4975429988</v>
      </c>
      <c r="AA54" s="28">
        <f>Datu_tabula!$F$21</f>
        <v>3622111.4975429988</v>
      </c>
      <c r="AB54" s="28">
        <f>Datu_tabula!$F$21</f>
        <v>3622111.4975429988</v>
      </c>
      <c r="AC54" s="28">
        <f>Datu_tabula!$F$21</f>
        <v>3622111.4975429988</v>
      </c>
      <c r="AD54" s="28">
        <f>Datu_tabula!$F$21</f>
        <v>3622111.4975429988</v>
      </c>
      <c r="AE54" s="28">
        <f>Datu_tabula!$F$21</f>
        <v>3622111.4975429988</v>
      </c>
      <c r="AF54" s="28">
        <f>Datu_tabula!$F$21</f>
        <v>3622111.4975429988</v>
      </c>
      <c r="AG54" s="28">
        <f>Datu_tabula!$F$21</f>
        <v>3622111.4975429988</v>
      </c>
      <c r="AH54" s="28">
        <f>Datu_tabula!$F$21</f>
        <v>3622111.4975429988</v>
      </c>
      <c r="AI54" s="28">
        <f>Datu_tabula!$F$21</f>
        <v>3622111.4975429988</v>
      </c>
      <c r="AJ54" s="28">
        <f>Datu_tabula!$F$21</f>
        <v>3622111.4975429988</v>
      </c>
      <c r="AK54" s="28">
        <f>Datu_tabula!$F$21</f>
        <v>3622111.4975429988</v>
      </c>
      <c r="AL54" s="28">
        <f>Datu_tabula!$F$21</f>
        <v>3622111.4975429988</v>
      </c>
      <c r="AM54" s="28">
        <f>Datu_tabula!$F$21</f>
        <v>3622111.4975429988</v>
      </c>
      <c r="AN54" s="28">
        <f>Datu_tabula!$F$21</f>
        <v>3622111.4975429988</v>
      </c>
      <c r="AO54" s="28">
        <f>Datu_tabula!$F$21</f>
        <v>3622111.4975429988</v>
      </c>
      <c r="AP54" s="28">
        <f>Datu_tabula!$F$21</f>
        <v>3622111.4975429988</v>
      </c>
      <c r="AQ54" s="28">
        <f>Datu_tabula!$F$21</f>
        <v>3622111.4975429988</v>
      </c>
      <c r="AR54" s="28">
        <f>Datu_tabula!$F$21</f>
        <v>3622111.4975429988</v>
      </c>
      <c r="AS54" s="28">
        <f>Datu_tabula!$F$21</f>
        <v>3622111.4975429988</v>
      </c>
      <c r="AT54" s="28">
        <f>Datu_tabula!$F$21</f>
        <v>3622111.4975429988</v>
      </c>
      <c r="AU54" s="28">
        <f>Datu_tabula!$F$21</f>
        <v>3622111.4975429988</v>
      </c>
      <c r="AV54" s="28">
        <f>Datu_tabula!$F$21</f>
        <v>3622111.4975429988</v>
      </c>
      <c r="AW54" s="28">
        <f>Datu_tabula!$F$21</f>
        <v>3622111.4975429988</v>
      </c>
      <c r="AX54" s="28">
        <f>Datu_tabula!$F$21</f>
        <v>3622111.4975429988</v>
      </c>
      <c r="AY54" s="28">
        <f>Datu_tabula!$F$21</f>
        <v>3622111.4975429988</v>
      </c>
      <c r="AZ54" s="28">
        <f>Datu_tabula!$F$21</f>
        <v>3622111.4975429988</v>
      </c>
    </row>
    <row r="55" spans="1:52" ht="30" x14ac:dyDescent="0.25">
      <c r="A55" s="9">
        <v>4</v>
      </c>
      <c r="B55" s="16" t="s">
        <v>15</v>
      </c>
      <c r="C55" s="3">
        <v>0</v>
      </c>
      <c r="D55" s="3">
        <v>0</v>
      </c>
      <c r="E55" s="27">
        <f t="shared" si="14"/>
        <v>698790.22650821984</v>
      </c>
      <c r="F55" s="27">
        <f t="shared" si="15"/>
        <v>1397580.4530164397</v>
      </c>
      <c r="G55" s="27">
        <f t="shared" si="16"/>
        <v>2096370.6795246594</v>
      </c>
      <c r="H55" s="27">
        <f t="shared" si="17"/>
        <v>3493951.1325410991</v>
      </c>
      <c r="I55" s="27">
        <f t="shared" si="18"/>
        <v>4891531.5855575381</v>
      </c>
      <c r="J55" s="27">
        <f t="shared" si="19"/>
        <v>5590321.8120657587</v>
      </c>
      <c r="K55" s="27">
        <f t="shared" si="20"/>
        <v>6289112.0385739785</v>
      </c>
      <c r="L55" s="28">
        <f>Datu_tabula!$F$22</f>
        <v>6987902.2650821982</v>
      </c>
      <c r="M55" s="28">
        <f>Datu_tabula!$F$22</f>
        <v>6987902.2650821982</v>
      </c>
      <c r="N55" s="28">
        <f>Datu_tabula!$F$22</f>
        <v>6987902.2650821982</v>
      </c>
      <c r="O55" s="28">
        <f>Datu_tabula!$F$22</f>
        <v>6987902.2650821982</v>
      </c>
      <c r="P55" s="28">
        <f>Datu_tabula!$F$22</f>
        <v>6987902.2650821982</v>
      </c>
      <c r="Q55" s="28">
        <f>Datu_tabula!$F$22</f>
        <v>6987902.2650821982</v>
      </c>
      <c r="R55" s="28">
        <f>Datu_tabula!$F$22</f>
        <v>6987902.2650821982</v>
      </c>
      <c r="S55" s="28">
        <f>Datu_tabula!$F$22</f>
        <v>6987902.2650821982</v>
      </c>
      <c r="T55" s="28">
        <f>Datu_tabula!$F$22</f>
        <v>6987902.2650821982</v>
      </c>
      <c r="U55" s="28">
        <f>Datu_tabula!$F$22</f>
        <v>6987902.2650821982</v>
      </c>
      <c r="V55" s="28">
        <f>Datu_tabula!$F$22</f>
        <v>6987902.2650821982</v>
      </c>
      <c r="W55" s="28">
        <f>Datu_tabula!$F$22</f>
        <v>6987902.2650821982</v>
      </c>
      <c r="X55" s="28">
        <f>Datu_tabula!$F$22</f>
        <v>6987902.2650821982</v>
      </c>
      <c r="Y55" s="28">
        <f>Datu_tabula!$F$22</f>
        <v>6987902.2650821982</v>
      </c>
      <c r="Z55" s="28">
        <f>Datu_tabula!$F$22</f>
        <v>6987902.2650821982</v>
      </c>
      <c r="AA55" s="28">
        <f>Datu_tabula!$F$22</f>
        <v>6987902.2650821982</v>
      </c>
      <c r="AB55" s="28">
        <f>Datu_tabula!$F$22</f>
        <v>6987902.2650821982</v>
      </c>
      <c r="AC55" s="28">
        <f>Datu_tabula!$F$22</f>
        <v>6987902.2650821982</v>
      </c>
      <c r="AD55" s="28">
        <f>Datu_tabula!$F$22</f>
        <v>6987902.2650821982</v>
      </c>
      <c r="AE55" s="28">
        <f>Datu_tabula!$F$22</f>
        <v>6987902.2650821982</v>
      </c>
      <c r="AF55" s="28">
        <f>Datu_tabula!$F$22</f>
        <v>6987902.2650821982</v>
      </c>
      <c r="AG55" s="28">
        <f>Datu_tabula!$F$22</f>
        <v>6987902.2650821982</v>
      </c>
      <c r="AH55" s="28">
        <f>Datu_tabula!$F$22</f>
        <v>6987902.2650821982</v>
      </c>
      <c r="AI55" s="28">
        <f>Datu_tabula!$F$22</f>
        <v>6987902.2650821982</v>
      </c>
      <c r="AJ55" s="28">
        <f>Datu_tabula!$F$22</f>
        <v>6987902.2650821982</v>
      </c>
      <c r="AK55" s="28">
        <f>Datu_tabula!$F$22</f>
        <v>6987902.2650821982</v>
      </c>
      <c r="AL55" s="28">
        <f>Datu_tabula!$F$22</f>
        <v>6987902.2650821982</v>
      </c>
      <c r="AM55" s="28">
        <f>Datu_tabula!$F$22</f>
        <v>6987902.2650821982</v>
      </c>
      <c r="AN55" s="28">
        <f>Datu_tabula!$F$22</f>
        <v>6987902.2650821982</v>
      </c>
      <c r="AO55" s="28">
        <f>Datu_tabula!$F$22</f>
        <v>6987902.2650821982</v>
      </c>
      <c r="AP55" s="28">
        <f>Datu_tabula!$F$22</f>
        <v>6987902.2650821982</v>
      </c>
      <c r="AQ55" s="28">
        <f>Datu_tabula!$F$22</f>
        <v>6987902.2650821982</v>
      </c>
      <c r="AR55" s="28">
        <f>Datu_tabula!$F$22</f>
        <v>6987902.2650821982</v>
      </c>
      <c r="AS55" s="28">
        <f>Datu_tabula!$F$22</f>
        <v>6987902.2650821982</v>
      </c>
      <c r="AT55" s="28">
        <f>Datu_tabula!$F$22</f>
        <v>6987902.2650821982</v>
      </c>
      <c r="AU55" s="28">
        <f>Datu_tabula!$F$22</f>
        <v>6987902.2650821982</v>
      </c>
      <c r="AV55" s="28">
        <f>Datu_tabula!$F$22</f>
        <v>6987902.2650821982</v>
      </c>
      <c r="AW55" s="28">
        <f>Datu_tabula!$F$22</f>
        <v>6987902.2650821982</v>
      </c>
      <c r="AX55" s="28">
        <f>Datu_tabula!$F$22</f>
        <v>6987902.2650821982</v>
      </c>
      <c r="AY55" s="28">
        <f>Datu_tabula!$F$22</f>
        <v>6987902.2650821982</v>
      </c>
      <c r="AZ55" s="28">
        <f>Datu_tabula!$F$22</f>
        <v>6987902.2650821982</v>
      </c>
    </row>
    <row r="56" spans="1:52" ht="30" x14ac:dyDescent="0.25">
      <c r="A56" s="12">
        <v>5</v>
      </c>
      <c r="B56" s="20" t="s">
        <v>16</v>
      </c>
      <c r="C56" s="3">
        <v>0</v>
      </c>
      <c r="D56" s="3">
        <v>0</v>
      </c>
      <c r="E56" s="27">
        <f t="shared" si="14"/>
        <v>304754.59037330997</v>
      </c>
      <c r="F56" s="27">
        <f t="shared" si="15"/>
        <v>609509.18074661994</v>
      </c>
      <c r="G56" s="27">
        <f t="shared" si="16"/>
        <v>914263.77111992973</v>
      </c>
      <c r="H56" s="27">
        <f t="shared" si="17"/>
        <v>1523772.9518665497</v>
      </c>
      <c r="I56" s="27">
        <f t="shared" si="18"/>
        <v>2133282.1326131695</v>
      </c>
      <c r="J56" s="27">
        <f t="shared" si="19"/>
        <v>2438036.7229864798</v>
      </c>
      <c r="K56" s="27">
        <f t="shared" si="20"/>
        <v>2742791.3133597896</v>
      </c>
      <c r="L56" s="28">
        <f>Datu_tabula!$F$23</f>
        <v>3047545.9037330993</v>
      </c>
      <c r="M56" s="28">
        <f>Datu_tabula!$F$23</f>
        <v>3047545.9037330993</v>
      </c>
      <c r="N56" s="28">
        <f>Datu_tabula!$F$23</f>
        <v>3047545.9037330993</v>
      </c>
      <c r="O56" s="28">
        <f>Datu_tabula!$F$23</f>
        <v>3047545.9037330993</v>
      </c>
      <c r="P56" s="28">
        <f>Datu_tabula!$F$23</f>
        <v>3047545.9037330993</v>
      </c>
      <c r="Q56" s="28">
        <f>Datu_tabula!$F$23</f>
        <v>3047545.9037330993</v>
      </c>
      <c r="R56" s="28">
        <f>Datu_tabula!$F$23</f>
        <v>3047545.9037330993</v>
      </c>
      <c r="S56" s="28">
        <f>Datu_tabula!$F$23</f>
        <v>3047545.9037330993</v>
      </c>
      <c r="T56" s="28">
        <f>Datu_tabula!$F$23</f>
        <v>3047545.9037330993</v>
      </c>
      <c r="U56" s="28">
        <f>Datu_tabula!$F$23</f>
        <v>3047545.9037330993</v>
      </c>
      <c r="V56" s="28">
        <f>Datu_tabula!$F$23</f>
        <v>3047545.9037330993</v>
      </c>
      <c r="W56" s="28">
        <f>Datu_tabula!$F$23</f>
        <v>3047545.9037330993</v>
      </c>
      <c r="X56" s="28">
        <f>Datu_tabula!$F$23</f>
        <v>3047545.9037330993</v>
      </c>
      <c r="Y56" s="28">
        <f>Datu_tabula!$F$23</f>
        <v>3047545.9037330993</v>
      </c>
      <c r="Z56" s="28">
        <f>Datu_tabula!$F$23</f>
        <v>3047545.9037330993</v>
      </c>
      <c r="AA56" s="28">
        <f>Datu_tabula!$F$23</f>
        <v>3047545.9037330993</v>
      </c>
      <c r="AB56" s="28">
        <f>Datu_tabula!$F$23</f>
        <v>3047545.9037330993</v>
      </c>
      <c r="AC56" s="28">
        <f>Datu_tabula!$F$23</f>
        <v>3047545.9037330993</v>
      </c>
      <c r="AD56" s="28">
        <f>Datu_tabula!$F$23</f>
        <v>3047545.9037330993</v>
      </c>
      <c r="AE56" s="28">
        <f>Datu_tabula!$F$23</f>
        <v>3047545.9037330993</v>
      </c>
      <c r="AF56" s="28">
        <f>Datu_tabula!$F$23</f>
        <v>3047545.9037330993</v>
      </c>
      <c r="AG56" s="28">
        <f>Datu_tabula!$F$23</f>
        <v>3047545.9037330993</v>
      </c>
      <c r="AH56" s="28">
        <f>Datu_tabula!$F$23</f>
        <v>3047545.9037330993</v>
      </c>
      <c r="AI56" s="28">
        <f>Datu_tabula!$F$23</f>
        <v>3047545.9037330993</v>
      </c>
      <c r="AJ56" s="28">
        <f>Datu_tabula!$F$23</f>
        <v>3047545.9037330993</v>
      </c>
      <c r="AK56" s="28">
        <f>Datu_tabula!$F$23</f>
        <v>3047545.9037330993</v>
      </c>
      <c r="AL56" s="28">
        <f>Datu_tabula!$F$23</f>
        <v>3047545.9037330993</v>
      </c>
      <c r="AM56" s="28">
        <f>Datu_tabula!$F$23</f>
        <v>3047545.9037330993</v>
      </c>
      <c r="AN56" s="28">
        <f>Datu_tabula!$F$23</f>
        <v>3047545.9037330993</v>
      </c>
      <c r="AO56" s="28">
        <f>Datu_tabula!$F$23</f>
        <v>3047545.9037330993</v>
      </c>
      <c r="AP56" s="28">
        <f>Datu_tabula!$F$23</f>
        <v>3047545.9037330993</v>
      </c>
      <c r="AQ56" s="28">
        <f>Datu_tabula!$F$23</f>
        <v>3047545.9037330993</v>
      </c>
      <c r="AR56" s="28">
        <f>Datu_tabula!$F$23</f>
        <v>3047545.9037330993</v>
      </c>
      <c r="AS56" s="28">
        <f>Datu_tabula!$F$23</f>
        <v>3047545.9037330993</v>
      </c>
      <c r="AT56" s="28">
        <f>Datu_tabula!$F$23</f>
        <v>3047545.9037330993</v>
      </c>
      <c r="AU56" s="28">
        <f>Datu_tabula!$F$23</f>
        <v>3047545.9037330993</v>
      </c>
      <c r="AV56" s="28">
        <f>Datu_tabula!$F$23</f>
        <v>3047545.9037330993</v>
      </c>
      <c r="AW56" s="28">
        <f>Datu_tabula!$F$23</f>
        <v>3047545.9037330993</v>
      </c>
      <c r="AX56" s="28">
        <f>Datu_tabula!$F$23</f>
        <v>3047545.9037330993</v>
      </c>
      <c r="AY56" s="28">
        <f>Datu_tabula!$F$23</f>
        <v>3047545.9037330993</v>
      </c>
      <c r="AZ56" s="28">
        <f>Datu_tabula!$F$23</f>
        <v>3047545.9037330993</v>
      </c>
    </row>
    <row r="57" spans="1:52" ht="30" x14ac:dyDescent="0.25">
      <c r="A57" s="12">
        <v>6</v>
      </c>
      <c r="B57" s="20" t="s">
        <v>17</v>
      </c>
      <c r="C57" s="3">
        <v>0</v>
      </c>
      <c r="D57" s="3">
        <v>0</v>
      </c>
      <c r="E57" s="27">
        <f t="shared" si="14"/>
        <v>230768.06900000005</v>
      </c>
      <c r="F57" s="27">
        <f t="shared" si="15"/>
        <v>461536.13800000009</v>
      </c>
      <c r="G57" s="27">
        <f t="shared" si="16"/>
        <v>692304.20700000005</v>
      </c>
      <c r="H57" s="27">
        <f t="shared" si="17"/>
        <v>1153840.3450000002</v>
      </c>
      <c r="I57" s="27">
        <f t="shared" si="18"/>
        <v>1615376.4830000002</v>
      </c>
      <c r="J57" s="27">
        <f t="shared" si="19"/>
        <v>1846144.5520000004</v>
      </c>
      <c r="K57" s="27">
        <f t="shared" si="20"/>
        <v>2076912.6210000005</v>
      </c>
      <c r="L57" s="28">
        <f>Datu_tabula!$F$24</f>
        <v>2307680.6900000004</v>
      </c>
      <c r="M57" s="28">
        <f>Datu_tabula!$F$24</f>
        <v>2307680.6900000004</v>
      </c>
      <c r="N57" s="28">
        <f>Datu_tabula!$F$24</f>
        <v>2307680.6900000004</v>
      </c>
      <c r="O57" s="28">
        <f>Datu_tabula!$F$24</f>
        <v>2307680.6900000004</v>
      </c>
      <c r="P57" s="28">
        <f>Datu_tabula!$F$24</f>
        <v>2307680.6900000004</v>
      </c>
      <c r="Q57" s="28">
        <f>Datu_tabula!$F$24</f>
        <v>2307680.6900000004</v>
      </c>
      <c r="R57" s="28">
        <f>Datu_tabula!$F$24</f>
        <v>2307680.6900000004</v>
      </c>
      <c r="S57" s="28">
        <f>Datu_tabula!$F$24</f>
        <v>2307680.6900000004</v>
      </c>
      <c r="T57" s="28">
        <f>Datu_tabula!$F$24</f>
        <v>2307680.6900000004</v>
      </c>
      <c r="U57" s="28">
        <f>Datu_tabula!$F$24</f>
        <v>2307680.6900000004</v>
      </c>
      <c r="V57" s="28">
        <f>Datu_tabula!$F$24</f>
        <v>2307680.6900000004</v>
      </c>
      <c r="W57" s="28">
        <f>Datu_tabula!$F$24</f>
        <v>2307680.6900000004</v>
      </c>
      <c r="X57" s="28">
        <f>Datu_tabula!$F$24</f>
        <v>2307680.6900000004</v>
      </c>
      <c r="Y57" s="28">
        <f>Datu_tabula!$F$24</f>
        <v>2307680.6900000004</v>
      </c>
      <c r="Z57" s="28">
        <f>Datu_tabula!$F$24</f>
        <v>2307680.6900000004</v>
      </c>
      <c r="AA57" s="28">
        <f>Datu_tabula!$F$24</f>
        <v>2307680.6900000004</v>
      </c>
      <c r="AB57" s="28">
        <f>Datu_tabula!$F$24</f>
        <v>2307680.6900000004</v>
      </c>
      <c r="AC57" s="28">
        <f>Datu_tabula!$F$24</f>
        <v>2307680.6900000004</v>
      </c>
      <c r="AD57" s="28">
        <f>Datu_tabula!$F$24</f>
        <v>2307680.6900000004</v>
      </c>
      <c r="AE57" s="28">
        <f>Datu_tabula!$F$24</f>
        <v>2307680.6900000004</v>
      </c>
      <c r="AF57" s="28">
        <f>Datu_tabula!$F$24</f>
        <v>2307680.6900000004</v>
      </c>
      <c r="AG57" s="28">
        <f>Datu_tabula!$F$24</f>
        <v>2307680.6900000004</v>
      </c>
      <c r="AH57" s="28">
        <f>Datu_tabula!$F$24</f>
        <v>2307680.6900000004</v>
      </c>
      <c r="AI57" s="28">
        <f>Datu_tabula!$F$24</f>
        <v>2307680.6900000004</v>
      </c>
      <c r="AJ57" s="28">
        <f>Datu_tabula!$F$24</f>
        <v>2307680.6900000004</v>
      </c>
      <c r="AK57" s="28">
        <f>Datu_tabula!$F$24</f>
        <v>2307680.6900000004</v>
      </c>
      <c r="AL57" s="28">
        <f>Datu_tabula!$F$24</f>
        <v>2307680.6900000004</v>
      </c>
      <c r="AM57" s="28">
        <f>Datu_tabula!$F$24</f>
        <v>2307680.6900000004</v>
      </c>
      <c r="AN57" s="28">
        <f>Datu_tabula!$F$24</f>
        <v>2307680.6900000004</v>
      </c>
      <c r="AO57" s="28">
        <f>Datu_tabula!$F$24</f>
        <v>2307680.6900000004</v>
      </c>
      <c r="AP57" s="28">
        <f>Datu_tabula!$F$24</f>
        <v>2307680.6900000004</v>
      </c>
      <c r="AQ57" s="28">
        <f>Datu_tabula!$F$24</f>
        <v>2307680.6900000004</v>
      </c>
      <c r="AR57" s="28">
        <f>Datu_tabula!$F$24</f>
        <v>2307680.6900000004</v>
      </c>
      <c r="AS57" s="28">
        <f>Datu_tabula!$F$24</f>
        <v>2307680.6900000004</v>
      </c>
      <c r="AT57" s="28">
        <f>Datu_tabula!$F$24</f>
        <v>2307680.6900000004</v>
      </c>
      <c r="AU57" s="28">
        <f>Datu_tabula!$F$24</f>
        <v>2307680.6900000004</v>
      </c>
      <c r="AV57" s="28">
        <f>Datu_tabula!$F$24</f>
        <v>2307680.6900000004</v>
      </c>
      <c r="AW57" s="28">
        <f>Datu_tabula!$F$24</f>
        <v>2307680.6900000004</v>
      </c>
      <c r="AX57" s="28">
        <f>Datu_tabula!$F$24</f>
        <v>2307680.6900000004</v>
      </c>
      <c r="AY57" s="28">
        <f>Datu_tabula!$F$24</f>
        <v>2307680.6900000004</v>
      </c>
      <c r="AZ57" s="28">
        <f>Datu_tabula!$F$24</f>
        <v>2307680.6900000004</v>
      </c>
    </row>
    <row r="58" spans="1:52" ht="30" x14ac:dyDescent="0.25">
      <c r="A58" s="12">
        <v>7</v>
      </c>
      <c r="B58" s="20" t="s">
        <v>18</v>
      </c>
      <c r="C58" s="3">
        <v>0</v>
      </c>
      <c r="D58" s="3">
        <v>0</v>
      </c>
      <c r="E58" s="27">
        <f t="shared" si="14"/>
        <v>77149.794749999986</v>
      </c>
      <c r="F58" s="27">
        <f t="shared" si="15"/>
        <v>154299.58949999997</v>
      </c>
      <c r="G58" s="27">
        <f t="shared" si="16"/>
        <v>231449.38424999997</v>
      </c>
      <c r="H58" s="27">
        <f t="shared" si="17"/>
        <v>385748.97374999995</v>
      </c>
      <c r="I58" s="27">
        <f t="shared" si="18"/>
        <v>540048.56324999989</v>
      </c>
      <c r="J58" s="27">
        <f t="shared" si="19"/>
        <v>617198.35799999989</v>
      </c>
      <c r="K58" s="27">
        <f t="shared" si="20"/>
        <v>694348.15274999989</v>
      </c>
      <c r="L58" s="28">
        <f>Datu_tabula!$F$25</f>
        <v>771497.94749999989</v>
      </c>
      <c r="M58" s="28">
        <f>Datu_tabula!$F$25</f>
        <v>771497.94749999989</v>
      </c>
      <c r="N58" s="28">
        <f>Datu_tabula!$F$25</f>
        <v>771497.94749999989</v>
      </c>
      <c r="O58" s="28">
        <f>Datu_tabula!$F$25</f>
        <v>771497.94749999989</v>
      </c>
      <c r="P58" s="28">
        <f>Datu_tabula!$F$25</f>
        <v>771497.94749999989</v>
      </c>
      <c r="Q58" s="28">
        <f>Datu_tabula!$F$25</f>
        <v>771497.94749999989</v>
      </c>
      <c r="R58" s="28">
        <f>Datu_tabula!$F$25</f>
        <v>771497.94749999989</v>
      </c>
      <c r="S58" s="28">
        <f>Datu_tabula!$F$25</f>
        <v>771497.94749999989</v>
      </c>
      <c r="T58" s="28">
        <f>Datu_tabula!$F$25</f>
        <v>771497.94749999989</v>
      </c>
      <c r="U58" s="28">
        <f>Datu_tabula!$F$25</f>
        <v>771497.94749999989</v>
      </c>
      <c r="V58" s="28">
        <f>Datu_tabula!$F$25</f>
        <v>771497.94749999989</v>
      </c>
      <c r="W58" s="28">
        <f>Datu_tabula!$F$25</f>
        <v>771497.94749999989</v>
      </c>
      <c r="X58" s="28">
        <f>Datu_tabula!$F$25</f>
        <v>771497.94749999989</v>
      </c>
      <c r="Y58" s="28">
        <f>Datu_tabula!$F$25</f>
        <v>771497.94749999989</v>
      </c>
      <c r="Z58" s="28">
        <f>Datu_tabula!$F$25</f>
        <v>771497.94749999989</v>
      </c>
      <c r="AA58" s="28">
        <f>Datu_tabula!$F$25</f>
        <v>771497.94749999989</v>
      </c>
      <c r="AB58" s="28">
        <f>Datu_tabula!$F$25</f>
        <v>771497.94749999989</v>
      </c>
      <c r="AC58" s="28">
        <f>Datu_tabula!$F$25</f>
        <v>771497.94749999989</v>
      </c>
      <c r="AD58" s="28">
        <f>Datu_tabula!$F$25</f>
        <v>771497.94749999989</v>
      </c>
      <c r="AE58" s="28">
        <f>Datu_tabula!$F$25</f>
        <v>771497.94749999989</v>
      </c>
      <c r="AF58" s="28">
        <f>Datu_tabula!$F$25</f>
        <v>771497.94749999989</v>
      </c>
      <c r="AG58" s="28">
        <f>Datu_tabula!$F$25</f>
        <v>771497.94749999989</v>
      </c>
      <c r="AH58" s="28">
        <f>Datu_tabula!$F$25</f>
        <v>771497.94749999989</v>
      </c>
      <c r="AI58" s="28">
        <f>Datu_tabula!$F$25</f>
        <v>771497.94749999989</v>
      </c>
      <c r="AJ58" s="28">
        <f>Datu_tabula!$F$25</f>
        <v>771497.94749999989</v>
      </c>
      <c r="AK58" s="28">
        <f>Datu_tabula!$F$25</f>
        <v>771497.94749999989</v>
      </c>
      <c r="AL58" s="28">
        <f>Datu_tabula!$F$25</f>
        <v>771497.94749999989</v>
      </c>
      <c r="AM58" s="28">
        <f>Datu_tabula!$F$25</f>
        <v>771497.94749999989</v>
      </c>
      <c r="AN58" s="28">
        <f>Datu_tabula!$F$25</f>
        <v>771497.94749999989</v>
      </c>
      <c r="AO58" s="28">
        <f>Datu_tabula!$F$25</f>
        <v>771497.94749999989</v>
      </c>
      <c r="AP58" s="28">
        <f>Datu_tabula!$F$25</f>
        <v>771497.94749999989</v>
      </c>
      <c r="AQ58" s="28">
        <f>Datu_tabula!$F$25</f>
        <v>771497.94749999989</v>
      </c>
      <c r="AR58" s="28">
        <f>Datu_tabula!$F$25</f>
        <v>771497.94749999989</v>
      </c>
      <c r="AS58" s="28">
        <f>Datu_tabula!$F$25</f>
        <v>771497.94749999989</v>
      </c>
      <c r="AT58" s="28">
        <f>Datu_tabula!$F$25</f>
        <v>771497.94749999989</v>
      </c>
      <c r="AU58" s="28">
        <f>Datu_tabula!$F$25</f>
        <v>771497.94749999989</v>
      </c>
      <c r="AV58" s="28">
        <f>Datu_tabula!$F$25</f>
        <v>771497.94749999989</v>
      </c>
      <c r="AW58" s="28">
        <f>Datu_tabula!$F$25</f>
        <v>771497.94749999989</v>
      </c>
      <c r="AX58" s="28">
        <f>Datu_tabula!$F$25</f>
        <v>771497.94749999989</v>
      </c>
      <c r="AY58" s="28">
        <f>Datu_tabula!$F$25</f>
        <v>771497.94749999989</v>
      </c>
      <c r="AZ58" s="28">
        <f>Datu_tabula!$F$25</f>
        <v>771497.94749999989</v>
      </c>
    </row>
  </sheetData>
  <pageMargins left="0.70000000000000007" right="0.70000000000000007" top="0.75" bottom="0.75" header="0.30000000000000004" footer="0.30000000000000004"/>
  <pageSetup paperSize="0" scale="25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5"/>
  <sheetViews>
    <sheetView topLeftCell="A7" workbookViewId="0"/>
  </sheetViews>
  <sheetFormatPr defaultRowHeight="14.45" outlineLevelRow="1" x14ac:dyDescent="0.25"/>
  <cols>
    <col min="1" max="1" width="40.28515625" customWidth="1"/>
    <col min="2" max="2" width="11.140625" customWidth="1"/>
    <col min="3" max="3" width="13.85546875" customWidth="1"/>
    <col min="4" max="52" width="12.5703125" customWidth="1"/>
    <col min="53" max="53" width="9.140625" customWidth="1"/>
  </cols>
  <sheetData>
    <row r="1" spans="1:52" ht="15" x14ac:dyDescent="0.25"/>
    <row r="2" spans="1:52" ht="15" x14ac:dyDescent="0.25">
      <c r="A2" s="3" t="s">
        <v>37</v>
      </c>
      <c r="B2" s="3" t="s">
        <v>38</v>
      </c>
      <c r="C2" s="30">
        <v>0.04</v>
      </c>
    </row>
    <row r="3" spans="1:52" ht="15" x14ac:dyDescent="0.25"/>
    <row r="4" spans="1:52" ht="15" x14ac:dyDescent="0.25"/>
    <row r="5" spans="1:52" ht="15" x14ac:dyDescent="0.25"/>
    <row r="6" spans="1:52" ht="15" x14ac:dyDescent="0.25">
      <c r="A6" s="31" t="s">
        <v>39</v>
      </c>
      <c r="B6" s="32"/>
      <c r="C6" s="32"/>
      <c r="D6" s="32"/>
      <c r="E6" s="32"/>
      <c r="F6" s="32"/>
    </row>
    <row r="7" spans="1:52" ht="15" x14ac:dyDescent="0.25">
      <c r="A7" s="33"/>
      <c r="B7" s="3"/>
      <c r="C7" s="34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  <c r="N7" s="3">
        <v>2032</v>
      </c>
      <c r="O7" s="3">
        <v>2033</v>
      </c>
      <c r="P7" s="3">
        <v>2034</v>
      </c>
      <c r="Q7" s="3">
        <v>2035</v>
      </c>
      <c r="R7" s="3">
        <v>2036</v>
      </c>
      <c r="S7" s="3">
        <v>2037</v>
      </c>
      <c r="T7" s="3">
        <v>2038</v>
      </c>
      <c r="U7" s="3">
        <v>2039</v>
      </c>
      <c r="V7" s="3">
        <v>2040</v>
      </c>
      <c r="W7" s="3">
        <v>2041</v>
      </c>
      <c r="X7" s="3">
        <v>2042</v>
      </c>
      <c r="Y7" s="3">
        <v>2043</v>
      </c>
      <c r="Z7" s="3">
        <v>2044</v>
      </c>
      <c r="AA7" s="3">
        <v>2045</v>
      </c>
      <c r="AB7" s="3">
        <v>2046</v>
      </c>
      <c r="AC7" s="3">
        <v>2047</v>
      </c>
      <c r="AD7" s="3">
        <v>2048</v>
      </c>
      <c r="AE7" s="3">
        <v>2049</v>
      </c>
      <c r="AF7" s="3">
        <v>2050</v>
      </c>
      <c r="AG7" s="3">
        <v>2051</v>
      </c>
      <c r="AH7" s="3">
        <v>2052</v>
      </c>
      <c r="AI7" s="3">
        <v>2053</v>
      </c>
      <c r="AJ7" s="3">
        <v>2054</v>
      </c>
      <c r="AK7" s="3">
        <v>2055</v>
      </c>
      <c r="AL7" s="3">
        <v>2056</v>
      </c>
      <c r="AM7" s="3">
        <v>2057</v>
      </c>
      <c r="AN7" s="3">
        <v>2058</v>
      </c>
      <c r="AO7" s="3">
        <v>2059</v>
      </c>
      <c r="AP7" s="3">
        <v>2060</v>
      </c>
      <c r="AQ7" s="3">
        <v>2061</v>
      </c>
      <c r="AR7" s="3">
        <v>2062</v>
      </c>
      <c r="AS7" s="3">
        <v>2063</v>
      </c>
      <c r="AT7" s="3">
        <v>2064</v>
      </c>
      <c r="AU7" s="3">
        <v>2065</v>
      </c>
      <c r="AV7" s="3">
        <v>2066</v>
      </c>
      <c r="AW7" s="3">
        <v>2067</v>
      </c>
      <c r="AX7" s="3">
        <v>2068</v>
      </c>
      <c r="AY7" s="3">
        <v>2069</v>
      </c>
      <c r="AZ7" s="3">
        <v>2070</v>
      </c>
    </row>
    <row r="8" spans="1:52" ht="15" x14ac:dyDescent="0.25">
      <c r="A8" s="33" t="s">
        <v>40</v>
      </c>
      <c r="B8" s="3"/>
      <c r="C8" s="3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s="39" customFormat="1" ht="15" x14ac:dyDescent="0.25">
      <c r="A9" s="35" t="s">
        <v>41</v>
      </c>
      <c r="B9" s="36"/>
      <c r="C9" s="37">
        <f>Datu_tab__izvērsums!C52</f>
        <v>0</v>
      </c>
      <c r="D9" s="38">
        <f>Datu_tab__izvērsums!D52</f>
        <v>0</v>
      </c>
      <c r="E9" s="38">
        <f>Datu_tab__izvērsums!E52</f>
        <v>191075.33339999997</v>
      </c>
      <c r="F9" s="38">
        <f>Datu_tab__izvērsums!F52</f>
        <v>382150.66679999995</v>
      </c>
      <c r="G9" s="38">
        <f>Datu_tab__izvērsums!G52</f>
        <v>573226.00019999989</v>
      </c>
      <c r="H9" s="38">
        <f>Datu_tab__izvērsums!H52</f>
        <v>955376.66699999978</v>
      </c>
      <c r="I9" s="38">
        <f>Datu_tab__izvērsums!I52</f>
        <v>1337527.3337999997</v>
      </c>
      <c r="J9" s="38">
        <f>Datu_tab__izvērsums!J52</f>
        <v>1528602.6671999998</v>
      </c>
      <c r="K9" s="38">
        <f>Datu_tab__izvērsums!K52</f>
        <v>1719678.0005999997</v>
      </c>
      <c r="L9" s="38">
        <f>Datu_tab__izvērsums!L52</f>
        <v>1910753.3339999996</v>
      </c>
      <c r="M9" s="38">
        <f>Datu_tab__izvērsums!M52</f>
        <v>1910753.3339999996</v>
      </c>
      <c r="N9" s="38">
        <f>Datu_tab__izvērsums!N52</f>
        <v>1910753.3339999996</v>
      </c>
      <c r="O9" s="38">
        <f>Datu_tab__izvērsums!O52</f>
        <v>1910753.3339999996</v>
      </c>
      <c r="P9" s="38">
        <f>Datu_tab__izvērsums!P52</f>
        <v>1910753.3339999996</v>
      </c>
      <c r="Q9" s="38">
        <f>Datu_tab__izvērsums!Q52</f>
        <v>1910753.3339999996</v>
      </c>
      <c r="R9" s="38">
        <f>Datu_tab__izvērsums!R52</f>
        <v>1910753.3339999996</v>
      </c>
      <c r="S9" s="38">
        <f>Datu_tab__izvērsums!S52</f>
        <v>1910753.3339999996</v>
      </c>
      <c r="T9" s="38">
        <f>Datu_tab__izvērsums!T52</f>
        <v>1910753.3339999996</v>
      </c>
      <c r="U9" s="38">
        <f>Datu_tab__izvērsums!U52</f>
        <v>1910753.3339999996</v>
      </c>
      <c r="V9" s="38">
        <f>Datu_tab__izvērsums!V52</f>
        <v>1910753.3339999996</v>
      </c>
      <c r="W9" s="38">
        <f>Datu_tab__izvērsums!W52</f>
        <v>1910753.3339999996</v>
      </c>
      <c r="X9" s="38">
        <f>Datu_tab__izvērsums!X52</f>
        <v>1910753.3339999996</v>
      </c>
      <c r="Y9" s="38">
        <f>Datu_tab__izvērsums!Y52</f>
        <v>1910753.3339999996</v>
      </c>
      <c r="Z9" s="38">
        <f>Datu_tab__izvērsums!Z52</f>
        <v>1910753.3339999996</v>
      </c>
      <c r="AA9" s="38">
        <f>Datu_tab__izvērsums!AA52</f>
        <v>1910753.3339999996</v>
      </c>
      <c r="AB9" s="38">
        <f>Datu_tab__izvērsums!AB52</f>
        <v>1910753.3339999996</v>
      </c>
      <c r="AC9" s="38">
        <f>Datu_tab__izvērsums!AC52</f>
        <v>1910753.3339999996</v>
      </c>
      <c r="AD9" s="38">
        <f>Datu_tab__izvērsums!AD52</f>
        <v>1910753.3339999996</v>
      </c>
      <c r="AE9" s="38">
        <f>Datu_tab__izvērsums!AE52</f>
        <v>1910753.3339999996</v>
      </c>
      <c r="AF9" s="38">
        <f>Datu_tab__izvērsums!AF52</f>
        <v>1910753.3339999996</v>
      </c>
      <c r="AG9" s="38">
        <f>Datu_tab__izvērsums!AG52</f>
        <v>1910753.3339999996</v>
      </c>
      <c r="AH9" s="38">
        <f>Datu_tab__izvērsums!AH52</f>
        <v>1910753.3339999996</v>
      </c>
      <c r="AI9" s="38">
        <f>Datu_tab__izvērsums!AI52</f>
        <v>1910753.3339999996</v>
      </c>
      <c r="AJ9" s="38">
        <f>Datu_tab__izvērsums!AJ52</f>
        <v>1910753.3339999996</v>
      </c>
      <c r="AK9" s="38">
        <f>Datu_tab__izvērsums!AK52</f>
        <v>1910753.3339999996</v>
      </c>
      <c r="AL9" s="38">
        <f>Datu_tab__izvērsums!AL52</f>
        <v>1910753.3339999996</v>
      </c>
      <c r="AM9" s="38">
        <f>Datu_tab__izvērsums!AM52</f>
        <v>1910753.3339999996</v>
      </c>
      <c r="AN9" s="38">
        <f>Datu_tab__izvērsums!AN52</f>
        <v>1910753.3339999996</v>
      </c>
      <c r="AO9" s="38">
        <f>Datu_tab__izvērsums!AO52</f>
        <v>1910753.3339999996</v>
      </c>
      <c r="AP9" s="38">
        <f>Datu_tab__izvērsums!AP52</f>
        <v>1910753.3339999996</v>
      </c>
      <c r="AQ9" s="38">
        <f>Datu_tab__izvērsums!AQ52</f>
        <v>1910753.3339999996</v>
      </c>
      <c r="AR9" s="38">
        <f>Datu_tab__izvērsums!AR52</f>
        <v>1910753.3339999996</v>
      </c>
      <c r="AS9" s="38">
        <f>Datu_tab__izvērsums!AS52</f>
        <v>1910753.3339999996</v>
      </c>
      <c r="AT9" s="38">
        <f>Datu_tab__izvērsums!AT52</f>
        <v>1910753.3339999996</v>
      </c>
      <c r="AU9" s="38">
        <f>Datu_tab__izvērsums!AU52</f>
        <v>1910753.3339999996</v>
      </c>
      <c r="AV9" s="38">
        <f>Datu_tab__izvērsums!AV52</f>
        <v>1910753.3339999996</v>
      </c>
      <c r="AW9" s="38">
        <f>Datu_tab__izvērsums!AW52</f>
        <v>1910753.3339999996</v>
      </c>
      <c r="AX9" s="38">
        <f>Datu_tab__izvērsums!AX52</f>
        <v>1910753.3339999996</v>
      </c>
      <c r="AY9" s="38">
        <f>Datu_tab__izvērsums!AY52</f>
        <v>1910753.3339999996</v>
      </c>
      <c r="AZ9" s="38">
        <f>Datu_tab__izvērsums!AZ52</f>
        <v>1910753.3339999996</v>
      </c>
    </row>
    <row r="10" spans="1:52" ht="15" x14ac:dyDescent="0.25">
      <c r="A10" s="33" t="s">
        <v>42</v>
      </c>
      <c r="B10" s="3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ht="15" x14ac:dyDescent="0.25">
      <c r="A11" s="33" t="s">
        <v>43</v>
      </c>
      <c r="B11" s="3"/>
      <c r="C11" s="40">
        <f>Datu_tab__izvērsums!C9</f>
        <v>0</v>
      </c>
      <c r="D11" s="41">
        <f>Datu_tab__izvērsums!D9</f>
        <v>12614428.300000001</v>
      </c>
      <c r="E11" s="41">
        <f>Datu_tab__izvērsums!E9</f>
        <v>12614428.300000001</v>
      </c>
      <c r="F11" s="41">
        <f>Datu_tab__izvērsums!F9</f>
        <v>18921642.449999999</v>
      </c>
      <c r="G11" s="41">
        <f>Datu_tab__izvērsums!G9</f>
        <v>18921642.449999999</v>
      </c>
      <c r="H11" s="41">
        <f>Datu_tab__izvērsums!H9</f>
        <v>18921642.449999999</v>
      </c>
      <c r="I11" s="41">
        <f>Datu_tab__izvērsums!I9</f>
        <v>18921642.449999999</v>
      </c>
      <c r="J11" s="41">
        <f>Datu_tab__izvērsums!J9</f>
        <v>12614428.300000001</v>
      </c>
      <c r="K11" s="41">
        <f>Datu_tab__izvērsums!K9</f>
        <v>12614428.300000001</v>
      </c>
      <c r="L11" s="41">
        <f>Datu_tab__izvērsums!L9</f>
        <v>0</v>
      </c>
      <c r="M11" s="41">
        <f>Datu_tab__izvērsums!M9</f>
        <v>0</v>
      </c>
      <c r="N11" s="41">
        <f>Datu_tab__izvērsums!N9</f>
        <v>0</v>
      </c>
      <c r="O11" s="41">
        <f>Datu_tab__izvērsums!O9</f>
        <v>0</v>
      </c>
      <c r="P11" s="41">
        <f>Datu_tab__izvērsums!P9</f>
        <v>0</v>
      </c>
      <c r="Q11" s="41">
        <f>Datu_tab__izvērsums!Q9</f>
        <v>0</v>
      </c>
      <c r="R11" s="41">
        <f>Datu_tab__izvērsums!R9</f>
        <v>0</v>
      </c>
      <c r="S11" s="41">
        <f>Datu_tab__izvērsums!S9</f>
        <v>0</v>
      </c>
      <c r="T11" s="41">
        <f>Datu_tab__izvērsums!T9</f>
        <v>0</v>
      </c>
      <c r="U11" s="41">
        <f>Datu_tab__izvērsums!U9</f>
        <v>0</v>
      </c>
      <c r="V11" s="41">
        <f>Datu_tab__izvērsums!V9</f>
        <v>0</v>
      </c>
      <c r="W11" s="41">
        <f>Datu_tab__izvērsums!W9</f>
        <v>0</v>
      </c>
      <c r="X11" s="41">
        <f>Datu_tab__izvērsums!X9</f>
        <v>0</v>
      </c>
      <c r="Y11" s="41">
        <f>Datu_tab__izvērsums!Y9</f>
        <v>0</v>
      </c>
      <c r="Z11" s="41">
        <f>Datu_tab__izvērsums!Z9</f>
        <v>0</v>
      </c>
      <c r="AA11" s="41">
        <f>Datu_tab__izvērsums!AA9</f>
        <v>0</v>
      </c>
      <c r="AB11" s="41">
        <f>Datu_tab__izvērsums!AB9</f>
        <v>0</v>
      </c>
      <c r="AC11" s="41">
        <f>Datu_tab__izvērsums!AC9</f>
        <v>0</v>
      </c>
      <c r="AD11" s="41">
        <f>Datu_tab__izvērsums!AD9</f>
        <v>0</v>
      </c>
      <c r="AE11" s="41">
        <f>Datu_tab__izvērsums!AE9</f>
        <v>0</v>
      </c>
      <c r="AF11" s="41">
        <f>Datu_tab__izvērsums!AF9</f>
        <v>0</v>
      </c>
      <c r="AG11" s="41">
        <f>Datu_tab__izvērsums!AG9</f>
        <v>0</v>
      </c>
      <c r="AH11" s="41">
        <f>Datu_tab__izvērsums!AH9</f>
        <v>0</v>
      </c>
      <c r="AI11" s="41">
        <f>Datu_tab__izvērsums!AI9</f>
        <v>0</v>
      </c>
      <c r="AJ11" s="41">
        <f>Datu_tab__izvērsums!AJ9</f>
        <v>0</v>
      </c>
      <c r="AK11" s="41">
        <f>Datu_tab__izvērsums!AK9</f>
        <v>0</v>
      </c>
      <c r="AL11" s="41">
        <f>Datu_tab__izvērsums!AL9</f>
        <v>0</v>
      </c>
      <c r="AM11" s="41">
        <f>Datu_tab__izvērsums!AM9</f>
        <v>0</v>
      </c>
      <c r="AN11" s="41">
        <f>Datu_tab__izvērsums!AN9</f>
        <v>0</v>
      </c>
      <c r="AO11" s="41">
        <f>Datu_tab__izvērsums!AO9</f>
        <v>0</v>
      </c>
      <c r="AP11" s="41">
        <f>Datu_tab__izvērsums!AP9</f>
        <v>0</v>
      </c>
      <c r="AQ11" s="41">
        <f>Datu_tab__izvērsums!AQ9</f>
        <v>0</v>
      </c>
      <c r="AR11" s="41">
        <f>Datu_tab__izvērsums!AR9</f>
        <v>0</v>
      </c>
      <c r="AS11" s="41">
        <f>Datu_tab__izvērsums!AS9</f>
        <v>0</v>
      </c>
      <c r="AT11" s="41">
        <f>Datu_tab__izvērsums!AT9</f>
        <v>0</v>
      </c>
      <c r="AU11" s="41">
        <f>Datu_tab__izvērsums!AU9</f>
        <v>0</v>
      </c>
      <c r="AV11" s="41">
        <f>Datu_tab__izvērsums!AV9</f>
        <v>0</v>
      </c>
      <c r="AW11" s="41">
        <f>Datu_tab__izvērsums!AW9</f>
        <v>0</v>
      </c>
      <c r="AX11" s="41">
        <f>Datu_tab__izvērsums!AX9</f>
        <v>0</v>
      </c>
      <c r="AY11" s="41">
        <f>Datu_tab__izvērsums!AY9</f>
        <v>0</v>
      </c>
      <c r="AZ11" s="41">
        <f>Datu_tab__izvērsums!AZ9</f>
        <v>0</v>
      </c>
    </row>
    <row r="12" spans="1:52" ht="15" x14ac:dyDescent="0.25">
      <c r="A12" s="33" t="s">
        <v>2</v>
      </c>
      <c r="B12" s="3"/>
      <c r="C12" s="40">
        <f>Datu_tab__izvērsums!C19</f>
        <v>0</v>
      </c>
      <c r="D12" s="41">
        <f>Datu_tab__izvērsums!D19</f>
        <v>0</v>
      </c>
      <c r="E12" s="41">
        <f>Datu_tab__izvērsums!E19</f>
        <v>5045.7713200000007</v>
      </c>
      <c r="F12" s="41">
        <f>Datu_tab__izvērsums!F19</f>
        <v>10091.542640000001</v>
      </c>
      <c r="G12" s="41">
        <f>Datu_tab__izvērsums!G19</f>
        <v>15137.313960000001</v>
      </c>
      <c r="H12" s="41">
        <f>Datu_tab__izvērsums!H19</f>
        <v>25228.856600000003</v>
      </c>
      <c r="I12" s="41">
        <f>Datu_tab__izvērsums!I19</f>
        <v>35320.399239999999</v>
      </c>
      <c r="J12" s="41">
        <f>Datu_tab__izvērsums!J19</f>
        <v>40366.170560000006</v>
      </c>
      <c r="K12" s="41">
        <f>Datu_tab__izvērsums!K19</f>
        <v>45411.941880000006</v>
      </c>
      <c r="L12" s="41">
        <f>Datu_tab__izvērsums!L19</f>
        <v>50457.713200000006</v>
      </c>
      <c r="M12" s="41">
        <f>Datu_tab__izvērsums!M19</f>
        <v>50457.713200000006</v>
      </c>
      <c r="N12" s="41">
        <f>Datu_tab__izvērsums!N19</f>
        <v>50457.713200000006</v>
      </c>
      <c r="O12" s="41">
        <f>Datu_tab__izvērsums!O19</f>
        <v>50457.713200000006</v>
      </c>
      <c r="P12" s="41">
        <f>Datu_tab__izvērsums!P19</f>
        <v>50457.713200000006</v>
      </c>
      <c r="Q12" s="41">
        <f>Datu_tab__izvērsums!Q19</f>
        <v>50457.713200000006</v>
      </c>
      <c r="R12" s="41">
        <f>Datu_tab__izvērsums!R19</f>
        <v>50457.713200000006</v>
      </c>
      <c r="S12" s="41">
        <f>Datu_tab__izvērsums!S19</f>
        <v>50457.713200000006</v>
      </c>
      <c r="T12" s="41">
        <f>Datu_tab__izvērsums!T19</f>
        <v>50457.713200000006</v>
      </c>
      <c r="U12" s="41">
        <f>Datu_tab__izvērsums!U19</f>
        <v>50457.713200000006</v>
      </c>
      <c r="V12" s="41">
        <f>Datu_tab__izvērsums!V19</f>
        <v>50457.713200000006</v>
      </c>
      <c r="W12" s="41">
        <f>Datu_tab__izvērsums!W19</f>
        <v>50457.713200000006</v>
      </c>
      <c r="X12" s="41">
        <f>Datu_tab__izvērsums!X19</f>
        <v>50457.713200000006</v>
      </c>
      <c r="Y12" s="41">
        <f>Datu_tab__izvērsums!Y19</f>
        <v>50457.713200000006</v>
      </c>
      <c r="Z12" s="41">
        <f>Datu_tab__izvērsums!Z19</f>
        <v>50457.713200000006</v>
      </c>
      <c r="AA12" s="41">
        <f>Datu_tab__izvērsums!AA19</f>
        <v>50457.713200000006</v>
      </c>
      <c r="AB12" s="41">
        <f>Datu_tab__izvērsums!AB19</f>
        <v>50457.713200000006</v>
      </c>
      <c r="AC12" s="41">
        <f>Datu_tab__izvērsums!AC19</f>
        <v>50457.713200000006</v>
      </c>
      <c r="AD12" s="41">
        <f>Datu_tab__izvērsums!AD19</f>
        <v>50457.713200000006</v>
      </c>
      <c r="AE12" s="41">
        <f>Datu_tab__izvērsums!AE19</f>
        <v>50457.713200000006</v>
      </c>
      <c r="AF12" s="41">
        <f>Datu_tab__izvērsums!AF19</f>
        <v>50457.713200000006</v>
      </c>
      <c r="AG12" s="41">
        <f>Datu_tab__izvērsums!AG19</f>
        <v>50457.713200000006</v>
      </c>
      <c r="AH12" s="41">
        <f>Datu_tab__izvērsums!AH19</f>
        <v>50457.713200000006</v>
      </c>
      <c r="AI12" s="41">
        <f>Datu_tab__izvērsums!AI19</f>
        <v>50457.713200000006</v>
      </c>
      <c r="AJ12" s="41">
        <f>Datu_tab__izvērsums!AJ19</f>
        <v>50457.713200000006</v>
      </c>
      <c r="AK12" s="41">
        <f>Datu_tab__izvērsums!AK19</f>
        <v>50457.713200000006</v>
      </c>
      <c r="AL12" s="41">
        <f>Datu_tab__izvērsums!AL19</f>
        <v>50457.713200000006</v>
      </c>
      <c r="AM12" s="41">
        <f>Datu_tab__izvērsums!AM19</f>
        <v>50457.713200000006</v>
      </c>
      <c r="AN12" s="41">
        <f>Datu_tab__izvērsums!AN19</f>
        <v>50457.713200000006</v>
      </c>
      <c r="AO12" s="41">
        <f>Datu_tab__izvērsums!AO19</f>
        <v>50457.713200000006</v>
      </c>
      <c r="AP12" s="41">
        <f>Datu_tab__izvērsums!AP19</f>
        <v>50457.713200000006</v>
      </c>
      <c r="AQ12" s="41">
        <f>Datu_tab__izvērsums!AQ19</f>
        <v>50457.713200000006</v>
      </c>
      <c r="AR12" s="41">
        <f>Datu_tab__izvērsums!AR19</f>
        <v>50457.713200000006</v>
      </c>
      <c r="AS12" s="41">
        <f>Datu_tab__izvērsums!AS19</f>
        <v>50457.713200000006</v>
      </c>
      <c r="AT12" s="41">
        <f>Datu_tab__izvērsums!AT19</f>
        <v>50457.713200000006</v>
      </c>
      <c r="AU12" s="41">
        <f>Datu_tab__izvērsums!AU19</f>
        <v>50457.713200000006</v>
      </c>
      <c r="AV12" s="41">
        <f>Datu_tab__izvērsums!AV19</f>
        <v>50457.713200000006</v>
      </c>
      <c r="AW12" s="41">
        <f>Datu_tab__izvērsums!AW19</f>
        <v>50457.713200000006</v>
      </c>
      <c r="AX12" s="41">
        <f>Datu_tab__izvērsums!AX19</f>
        <v>50457.713200000006</v>
      </c>
      <c r="AY12" s="41">
        <f>Datu_tab__izvērsums!AY19</f>
        <v>50457.713200000006</v>
      </c>
      <c r="AZ12" s="41">
        <f>Datu_tab__izvērsums!AZ19</f>
        <v>50457.713200000006</v>
      </c>
    </row>
    <row r="13" spans="1:52" ht="15" x14ac:dyDescent="0.25">
      <c r="A13" s="33" t="s">
        <v>44</v>
      </c>
      <c r="B13" s="3"/>
      <c r="C13" s="40">
        <f>Datu_tab__izvērsums!C29</f>
        <v>0</v>
      </c>
      <c r="D13" s="41">
        <f>Datu_tab__izvērsums!D29</f>
        <v>0</v>
      </c>
      <c r="E13" s="41">
        <f>Datu_tab__izvērsums!E29</f>
        <v>126144.28300000001</v>
      </c>
      <c r="F13" s="41">
        <f>Datu_tab__izvērsums!F29</f>
        <v>252288.56600000002</v>
      </c>
      <c r="G13" s="41">
        <f>Datu_tab__izvērsums!G29</f>
        <v>378432.84899999999</v>
      </c>
      <c r="H13" s="41">
        <f>Datu_tab__izvērsums!H29</f>
        <v>630721.41500000004</v>
      </c>
      <c r="I13" s="41">
        <f>Datu_tab__izvērsums!I29</f>
        <v>883009.98100000003</v>
      </c>
      <c r="J13" s="41">
        <f>Datu_tab__izvērsums!J29</f>
        <v>1009154.2640000001</v>
      </c>
      <c r="K13" s="41">
        <f>Datu_tab__izvērsums!K29</f>
        <v>1135298.547</v>
      </c>
      <c r="L13" s="41">
        <f>Datu_tab__izvērsums!L29</f>
        <v>1261442.83</v>
      </c>
      <c r="M13" s="41">
        <f>Datu_tab__izvērsums!M29</f>
        <v>1261442.83</v>
      </c>
      <c r="N13" s="41">
        <f>Datu_tab__izvērsums!N29</f>
        <v>1261442.83</v>
      </c>
      <c r="O13" s="41">
        <f>Datu_tab__izvērsums!O29</f>
        <v>1261442.83</v>
      </c>
      <c r="P13" s="41">
        <f>Datu_tab__izvērsums!P29</f>
        <v>1261442.83</v>
      </c>
      <c r="Q13" s="41">
        <f>Datu_tab__izvērsums!Q29</f>
        <v>1261442.83</v>
      </c>
      <c r="R13" s="41">
        <f>Datu_tab__izvērsums!R29</f>
        <v>1261442.83</v>
      </c>
      <c r="S13" s="41">
        <f>Datu_tab__izvērsums!S29</f>
        <v>1261442.83</v>
      </c>
      <c r="T13" s="41">
        <f>Datu_tab__izvērsums!T29</f>
        <v>1261442.83</v>
      </c>
      <c r="U13" s="41">
        <f>Datu_tab__izvērsums!U29</f>
        <v>1261442.83</v>
      </c>
      <c r="V13" s="41">
        <f>Datu_tab__izvērsums!V29</f>
        <v>1261442.83</v>
      </c>
      <c r="W13" s="41">
        <f>Datu_tab__izvērsums!W29</f>
        <v>1261442.83</v>
      </c>
      <c r="X13" s="41">
        <f>Datu_tab__izvērsums!X29</f>
        <v>1261442.83</v>
      </c>
      <c r="Y13" s="41">
        <f>Datu_tab__izvērsums!Y29</f>
        <v>1261442.83</v>
      </c>
      <c r="Z13" s="41">
        <f>Datu_tab__izvērsums!Z29</f>
        <v>1261442.83</v>
      </c>
      <c r="AA13" s="41">
        <f>Datu_tab__izvērsums!AA29</f>
        <v>1261442.83</v>
      </c>
      <c r="AB13" s="41">
        <f>Datu_tab__izvērsums!AB29</f>
        <v>1261442.83</v>
      </c>
      <c r="AC13" s="41">
        <f>Datu_tab__izvērsums!AC29</f>
        <v>1261442.83</v>
      </c>
      <c r="AD13" s="41">
        <f>Datu_tab__izvērsums!AD29</f>
        <v>1261442.83</v>
      </c>
      <c r="AE13" s="41">
        <f>Datu_tab__izvērsums!AE29</f>
        <v>1261442.83</v>
      </c>
      <c r="AF13" s="41">
        <f>Datu_tab__izvērsums!AF29</f>
        <v>1261442.83</v>
      </c>
      <c r="AG13" s="41">
        <f>Datu_tab__izvērsums!AG29</f>
        <v>1261442.83</v>
      </c>
      <c r="AH13" s="41">
        <f>Datu_tab__izvērsums!AH29</f>
        <v>1261442.83</v>
      </c>
      <c r="AI13" s="41">
        <f>Datu_tab__izvērsums!AI29</f>
        <v>1261442.83</v>
      </c>
      <c r="AJ13" s="41">
        <f>Datu_tab__izvērsums!AJ29</f>
        <v>1261442.83</v>
      </c>
      <c r="AK13" s="41">
        <f>Datu_tab__izvērsums!AK29</f>
        <v>1261442.83</v>
      </c>
      <c r="AL13" s="41">
        <f>Datu_tab__izvērsums!AL29</f>
        <v>1261442.83</v>
      </c>
      <c r="AM13" s="41">
        <f>Datu_tab__izvērsums!AM29</f>
        <v>1261442.83</v>
      </c>
      <c r="AN13" s="41">
        <f>Datu_tab__izvērsums!AN29</f>
        <v>1261442.83</v>
      </c>
      <c r="AO13" s="41">
        <f>Datu_tab__izvērsums!AO29</f>
        <v>1261442.83</v>
      </c>
      <c r="AP13" s="41">
        <f>Datu_tab__izvērsums!AP29</f>
        <v>1261442.83</v>
      </c>
      <c r="AQ13" s="41">
        <f>Datu_tab__izvērsums!AQ29</f>
        <v>1261442.83</v>
      </c>
      <c r="AR13" s="41">
        <f>Datu_tab__izvērsums!AR29</f>
        <v>1261442.83</v>
      </c>
      <c r="AS13" s="41">
        <f>Datu_tab__izvērsums!AS29</f>
        <v>1261442.83</v>
      </c>
      <c r="AT13" s="41">
        <f>Datu_tab__izvērsums!AT29</f>
        <v>1261442.83</v>
      </c>
      <c r="AU13" s="41">
        <f>Datu_tab__izvērsums!AU29</f>
        <v>1261442.83</v>
      </c>
      <c r="AV13" s="41">
        <f>Datu_tab__izvērsums!AV29</f>
        <v>1261442.83</v>
      </c>
      <c r="AW13" s="41">
        <f>Datu_tab__izvērsums!AW29</f>
        <v>1261442.83</v>
      </c>
      <c r="AX13" s="41">
        <f>Datu_tab__izvērsums!AX29</f>
        <v>1261442.83</v>
      </c>
      <c r="AY13" s="41">
        <f>Datu_tab__izvērsums!AY29</f>
        <v>1261442.83</v>
      </c>
      <c r="AZ13" s="41">
        <f>Datu_tab__izvērsums!AZ29</f>
        <v>1261442.83</v>
      </c>
    </row>
    <row r="14" spans="1:52" ht="15" x14ac:dyDescent="0.25">
      <c r="A14" s="33" t="s">
        <v>4</v>
      </c>
      <c r="B14" s="3"/>
      <c r="C14" s="40">
        <f>Datu_tab__izvērsums!C39</f>
        <v>0</v>
      </c>
      <c r="D14" s="41">
        <f>Datu_tab__izvērsums!D39</f>
        <v>0</v>
      </c>
      <c r="E14" s="41">
        <f>Datu_tab__izvērsums!E39</f>
        <v>0</v>
      </c>
      <c r="F14" s="41">
        <f>Datu_tab__izvērsums!F39</f>
        <v>0</v>
      </c>
      <c r="G14" s="41">
        <f>Datu_tab__izvērsums!G39</f>
        <v>0</v>
      </c>
      <c r="H14" s="41">
        <f>Datu_tab__izvērsums!H39</f>
        <v>0</v>
      </c>
      <c r="I14" s="41">
        <f>Datu_tab__izvērsums!I39</f>
        <v>0</v>
      </c>
      <c r="J14" s="41">
        <f>Datu_tab__izvērsums!J39</f>
        <v>0</v>
      </c>
      <c r="K14" s="41">
        <f>Datu_tab__izvērsums!K39</f>
        <v>0</v>
      </c>
      <c r="L14" s="41">
        <f>Datu_tab__izvērsums!L39</f>
        <v>0</v>
      </c>
      <c r="M14" s="41">
        <f>Datu_tab__izvērsums!M39</f>
        <v>0</v>
      </c>
      <c r="N14" s="41">
        <f>Datu_tab__izvērsums!N39</f>
        <v>0</v>
      </c>
      <c r="O14" s="41">
        <f>Datu_tab__izvērsums!O39</f>
        <v>0</v>
      </c>
      <c r="P14" s="41">
        <f>Datu_tab__izvērsums!P39</f>
        <v>0</v>
      </c>
      <c r="Q14" s="41">
        <f>Datu_tab__izvērsums!Q39</f>
        <v>0</v>
      </c>
      <c r="R14" s="41">
        <f>Datu_tab__izvērsums!R39</f>
        <v>0</v>
      </c>
      <c r="S14" s="41">
        <f>Datu_tab__izvērsums!S39</f>
        <v>0</v>
      </c>
      <c r="T14" s="41">
        <f>Datu_tab__izvērsums!T39</f>
        <v>0</v>
      </c>
      <c r="U14" s="41">
        <f>Datu_tab__izvērsums!U39</f>
        <v>0</v>
      </c>
      <c r="V14" s="41">
        <f>Datu_tab__izvērsums!V39</f>
        <v>0</v>
      </c>
      <c r="W14" s="41">
        <f>Datu_tab__izvērsums!W39</f>
        <v>0</v>
      </c>
      <c r="X14" s="41">
        <f>Datu_tab__izvērsums!X39</f>
        <v>0</v>
      </c>
      <c r="Y14" s="41">
        <f>Datu_tab__izvērsums!Y39</f>
        <v>0</v>
      </c>
      <c r="Z14" s="41">
        <f>Datu_tab__izvērsums!Z39</f>
        <v>0</v>
      </c>
      <c r="AA14" s="41">
        <f>Datu_tab__izvērsums!AA39</f>
        <v>0</v>
      </c>
      <c r="AB14" s="41">
        <f>Datu_tab__izvērsums!AB39</f>
        <v>0</v>
      </c>
      <c r="AC14" s="41">
        <f>Datu_tab__izvērsums!AC39</f>
        <v>0</v>
      </c>
      <c r="AD14" s="41">
        <f>Datu_tab__izvērsums!AD39</f>
        <v>0</v>
      </c>
      <c r="AE14" s="41">
        <f>Datu_tab__izvērsums!AE39</f>
        <v>0</v>
      </c>
      <c r="AF14" s="41">
        <f>Datu_tab__izvērsums!AF39</f>
        <v>0</v>
      </c>
      <c r="AG14" s="41">
        <f>Datu_tab__izvērsums!AG39</f>
        <v>0</v>
      </c>
      <c r="AH14" s="41">
        <f>Datu_tab__izvērsums!AH39</f>
        <v>0</v>
      </c>
      <c r="AI14" s="41">
        <f>Datu_tab__izvērsums!AI39</f>
        <v>0</v>
      </c>
      <c r="AJ14" s="41">
        <f>Datu_tab__izvērsums!AJ39</f>
        <v>0</v>
      </c>
      <c r="AK14" s="41">
        <f>Datu_tab__izvērsums!AK39</f>
        <v>0</v>
      </c>
      <c r="AL14" s="41">
        <f>Datu_tab__izvērsums!AL39</f>
        <v>0</v>
      </c>
      <c r="AM14" s="41">
        <f>Datu_tab__izvērsums!AM39</f>
        <v>0</v>
      </c>
      <c r="AN14" s="41">
        <f>Datu_tab__izvērsums!AN39</f>
        <v>0</v>
      </c>
      <c r="AO14" s="41">
        <f>Datu_tab__izvērsums!AO39</f>
        <v>0</v>
      </c>
      <c r="AP14" s="41">
        <f>Datu_tab__izvērsums!AP39</f>
        <v>0</v>
      </c>
      <c r="AQ14" s="41">
        <f>Datu_tab__izvērsums!AQ39</f>
        <v>0</v>
      </c>
      <c r="AR14" s="41">
        <f>Datu_tab__izvērsums!AR39</f>
        <v>0</v>
      </c>
      <c r="AS14" s="41">
        <f>Datu_tab__izvērsums!AS39</f>
        <v>0</v>
      </c>
      <c r="AT14" s="41">
        <f>Datu_tab__izvērsums!AT39</f>
        <v>0</v>
      </c>
      <c r="AU14" s="41">
        <f>Datu_tab__izvērsums!AU39</f>
        <v>0</v>
      </c>
      <c r="AV14" s="41">
        <f>Datu_tab__izvērsums!AV39</f>
        <v>0</v>
      </c>
      <c r="AW14" s="41">
        <f>Datu_tab__izvērsums!AW39</f>
        <v>0</v>
      </c>
      <c r="AX14" s="41">
        <f>Datu_tab__izvērsums!AX39</f>
        <v>0</v>
      </c>
      <c r="AY14" s="41">
        <f>Datu_tab__izvērsums!AY39</f>
        <v>0</v>
      </c>
      <c r="AZ14" s="41">
        <f>Datu_tab__izvērsums!AZ39</f>
        <v>0</v>
      </c>
    </row>
    <row r="15" spans="1:52" s="39" customFormat="1" ht="15" x14ac:dyDescent="0.25">
      <c r="A15" s="35" t="s">
        <v>45</v>
      </c>
      <c r="B15" s="36"/>
      <c r="C15" s="37">
        <f t="shared" ref="C15:AH15" si="0">SUM(C11:C14)</f>
        <v>0</v>
      </c>
      <c r="D15" s="38">
        <f t="shared" si="0"/>
        <v>12614428.300000001</v>
      </c>
      <c r="E15" s="38">
        <f t="shared" si="0"/>
        <v>12745618.354320001</v>
      </c>
      <c r="F15" s="38">
        <f t="shared" si="0"/>
        <v>19184022.558639999</v>
      </c>
      <c r="G15" s="38">
        <f t="shared" si="0"/>
        <v>19315212.61296</v>
      </c>
      <c r="H15" s="38">
        <f t="shared" si="0"/>
        <v>19577592.7216</v>
      </c>
      <c r="I15" s="38">
        <f t="shared" si="0"/>
        <v>19839972.830239996</v>
      </c>
      <c r="J15" s="38">
        <f t="shared" si="0"/>
        <v>13663948.734560002</v>
      </c>
      <c r="K15" s="38">
        <f t="shared" si="0"/>
        <v>13795138.788880002</v>
      </c>
      <c r="L15" s="38">
        <f t="shared" si="0"/>
        <v>1311900.5432000002</v>
      </c>
      <c r="M15" s="38">
        <f t="shared" si="0"/>
        <v>1311900.5432000002</v>
      </c>
      <c r="N15" s="38">
        <f t="shared" si="0"/>
        <v>1311900.5432000002</v>
      </c>
      <c r="O15" s="38">
        <f t="shared" si="0"/>
        <v>1311900.5432000002</v>
      </c>
      <c r="P15" s="38">
        <f t="shared" si="0"/>
        <v>1311900.5432000002</v>
      </c>
      <c r="Q15" s="38">
        <f t="shared" si="0"/>
        <v>1311900.5432000002</v>
      </c>
      <c r="R15" s="38">
        <f t="shared" si="0"/>
        <v>1311900.5432000002</v>
      </c>
      <c r="S15" s="38">
        <f t="shared" si="0"/>
        <v>1311900.5432000002</v>
      </c>
      <c r="T15" s="38">
        <f t="shared" si="0"/>
        <v>1311900.5432000002</v>
      </c>
      <c r="U15" s="38">
        <f t="shared" si="0"/>
        <v>1311900.5432000002</v>
      </c>
      <c r="V15" s="38">
        <f t="shared" si="0"/>
        <v>1311900.5432000002</v>
      </c>
      <c r="W15" s="38">
        <f t="shared" si="0"/>
        <v>1311900.5432000002</v>
      </c>
      <c r="X15" s="38">
        <f t="shared" si="0"/>
        <v>1311900.5432000002</v>
      </c>
      <c r="Y15" s="38">
        <f t="shared" si="0"/>
        <v>1311900.5432000002</v>
      </c>
      <c r="Z15" s="38">
        <f t="shared" si="0"/>
        <v>1311900.5432000002</v>
      </c>
      <c r="AA15" s="38">
        <f t="shared" si="0"/>
        <v>1311900.5432000002</v>
      </c>
      <c r="AB15" s="38">
        <f t="shared" si="0"/>
        <v>1311900.5432000002</v>
      </c>
      <c r="AC15" s="38">
        <f t="shared" si="0"/>
        <v>1311900.5432000002</v>
      </c>
      <c r="AD15" s="38">
        <f t="shared" si="0"/>
        <v>1311900.5432000002</v>
      </c>
      <c r="AE15" s="38">
        <f t="shared" si="0"/>
        <v>1311900.5432000002</v>
      </c>
      <c r="AF15" s="38">
        <f t="shared" si="0"/>
        <v>1311900.5432000002</v>
      </c>
      <c r="AG15" s="38">
        <f t="shared" si="0"/>
        <v>1311900.5432000002</v>
      </c>
      <c r="AH15" s="38">
        <f t="shared" si="0"/>
        <v>1311900.5432000002</v>
      </c>
      <c r="AI15" s="38">
        <f t="shared" ref="AI15:BN15" si="1">SUM(AI11:AI14)</f>
        <v>1311900.5432000002</v>
      </c>
      <c r="AJ15" s="38">
        <f t="shared" si="1"/>
        <v>1311900.5432000002</v>
      </c>
      <c r="AK15" s="38">
        <f t="shared" si="1"/>
        <v>1311900.5432000002</v>
      </c>
      <c r="AL15" s="38">
        <f t="shared" si="1"/>
        <v>1311900.5432000002</v>
      </c>
      <c r="AM15" s="38">
        <f t="shared" si="1"/>
        <v>1311900.5432000002</v>
      </c>
      <c r="AN15" s="38">
        <f t="shared" si="1"/>
        <v>1311900.5432000002</v>
      </c>
      <c r="AO15" s="38">
        <f t="shared" si="1"/>
        <v>1311900.5432000002</v>
      </c>
      <c r="AP15" s="38">
        <f t="shared" si="1"/>
        <v>1311900.5432000002</v>
      </c>
      <c r="AQ15" s="38">
        <f t="shared" si="1"/>
        <v>1311900.5432000002</v>
      </c>
      <c r="AR15" s="38">
        <f t="shared" si="1"/>
        <v>1311900.5432000002</v>
      </c>
      <c r="AS15" s="38">
        <f t="shared" si="1"/>
        <v>1311900.5432000002</v>
      </c>
      <c r="AT15" s="38">
        <f t="shared" si="1"/>
        <v>1311900.5432000002</v>
      </c>
      <c r="AU15" s="38">
        <f t="shared" si="1"/>
        <v>1311900.5432000002</v>
      </c>
      <c r="AV15" s="38">
        <f t="shared" si="1"/>
        <v>1311900.5432000002</v>
      </c>
      <c r="AW15" s="38">
        <f t="shared" si="1"/>
        <v>1311900.5432000002</v>
      </c>
      <c r="AX15" s="38">
        <f t="shared" si="1"/>
        <v>1311900.5432000002</v>
      </c>
      <c r="AY15" s="38">
        <f t="shared" si="1"/>
        <v>1311900.5432000002</v>
      </c>
      <c r="AZ15" s="38">
        <f t="shared" si="1"/>
        <v>1311900.5432000002</v>
      </c>
    </row>
    <row r="16" spans="1:52" s="39" customFormat="1" ht="15" x14ac:dyDescent="0.25">
      <c r="A16" s="35" t="s">
        <v>46</v>
      </c>
      <c r="B16" s="36"/>
      <c r="C16" s="37">
        <f t="shared" ref="C16:AH16" si="2">C9-C15</f>
        <v>0</v>
      </c>
      <c r="D16" s="38">
        <f t="shared" si="2"/>
        <v>-12614428.300000001</v>
      </c>
      <c r="E16" s="38">
        <f t="shared" si="2"/>
        <v>-12554543.020920001</v>
      </c>
      <c r="F16" s="38">
        <f t="shared" si="2"/>
        <v>-18801871.89184</v>
      </c>
      <c r="G16" s="38">
        <f t="shared" si="2"/>
        <v>-18741986.61276</v>
      </c>
      <c r="H16" s="38">
        <f t="shared" si="2"/>
        <v>-18622216.0546</v>
      </c>
      <c r="I16" s="38">
        <f t="shared" si="2"/>
        <v>-18502445.496439997</v>
      </c>
      <c r="J16" s="38">
        <f t="shared" si="2"/>
        <v>-12135346.067360003</v>
      </c>
      <c r="K16" s="38">
        <f t="shared" si="2"/>
        <v>-12075460.788280003</v>
      </c>
      <c r="L16" s="38">
        <f t="shared" si="2"/>
        <v>598852.79079999938</v>
      </c>
      <c r="M16" s="38">
        <f t="shared" si="2"/>
        <v>598852.79079999938</v>
      </c>
      <c r="N16" s="38">
        <f t="shared" si="2"/>
        <v>598852.79079999938</v>
      </c>
      <c r="O16" s="38">
        <f t="shared" si="2"/>
        <v>598852.79079999938</v>
      </c>
      <c r="P16" s="38">
        <f t="shared" si="2"/>
        <v>598852.79079999938</v>
      </c>
      <c r="Q16" s="38">
        <f t="shared" si="2"/>
        <v>598852.79079999938</v>
      </c>
      <c r="R16" s="38">
        <f t="shared" si="2"/>
        <v>598852.79079999938</v>
      </c>
      <c r="S16" s="38">
        <f t="shared" si="2"/>
        <v>598852.79079999938</v>
      </c>
      <c r="T16" s="38">
        <f t="shared" si="2"/>
        <v>598852.79079999938</v>
      </c>
      <c r="U16" s="38">
        <f t="shared" si="2"/>
        <v>598852.79079999938</v>
      </c>
      <c r="V16" s="38">
        <f t="shared" si="2"/>
        <v>598852.79079999938</v>
      </c>
      <c r="W16" s="38">
        <f t="shared" si="2"/>
        <v>598852.79079999938</v>
      </c>
      <c r="X16" s="38">
        <f t="shared" si="2"/>
        <v>598852.79079999938</v>
      </c>
      <c r="Y16" s="38">
        <f t="shared" si="2"/>
        <v>598852.79079999938</v>
      </c>
      <c r="Z16" s="38">
        <f t="shared" si="2"/>
        <v>598852.79079999938</v>
      </c>
      <c r="AA16" s="38">
        <f t="shared" si="2"/>
        <v>598852.79079999938</v>
      </c>
      <c r="AB16" s="38">
        <f t="shared" si="2"/>
        <v>598852.79079999938</v>
      </c>
      <c r="AC16" s="38">
        <f t="shared" si="2"/>
        <v>598852.79079999938</v>
      </c>
      <c r="AD16" s="38">
        <f t="shared" si="2"/>
        <v>598852.79079999938</v>
      </c>
      <c r="AE16" s="38">
        <f t="shared" si="2"/>
        <v>598852.79079999938</v>
      </c>
      <c r="AF16" s="38">
        <f t="shared" si="2"/>
        <v>598852.79079999938</v>
      </c>
      <c r="AG16" s="38">
        <f t="shared" si="2"/>
        <v>598852.79079999938</v>
      </c>
      <c r="AH16" s="38">
        <f t="shared" si="2"/>
        <v>598852.79079999938</v>
      </c>
      <c r="AI16" s="38">
        <f t="shared" ref="AI16:BN16" si="3">AI9-AI15</f>
        <v>598852.79079999938</v>
      </c>
      <c r="AJ16" s="38">
        <f t="shared" si="3"/>
        <v>598852.79079999938</v>
      </c>
      <c r="AK16" s="38">
        <f t="shared" si="3"/>
        <v>598852.79079999938</v>
      </c>
      <c r="AL16" s="38">
        <f t="shared" si="3"/>
        <v>598852.79079999938</v>
      </c>
      <c r="AM16" s="38">
        <f t="shared" si="3"/>
        <v>598852.79079999938</v>
      </c>
      <c r="AN16" s="38">
        <f t="shared" si="3"/>
        <v>598852.79079999938</v>
      </c>
      <c r="AO16" s="38">
        <f t="shared" si="3"/>
        <v>598852.79079999938</v>
      </c>
      <c r="AP16" s="38">
        <f t="shared" si="3"/>
        <v>598852.79079999938</v>
      </c>
      <c r="AQ16" s="38">
        <f t="shared" si="3"/>
        <v>598852.79079999938</v>
      </c>
      <c r="AR16" s="38">
        <f t="shared" si="3"/>
        <v>598852.79079999938</v>
      </c>
      <c r="AS16" s="38">
        <f t="shared" si="3"/>
        <v>598852.79079999938</v>
      </c>
      <c r="AT16" s="38">
        <f t="shared" si="3"/>
        <v>598852.79079999938</v>
      </c>
      <c r="AU16" s="38">
        <f t="shared" si="3"/>
        <v>598852.79079999938</v>
      </c>
      <c r="AV16" s="38">
        <f t="shared" si="3"/>
        <v>598852.79079999938</v>
      </c>
      <c r="AW16" s="38">
        <f t="shared" si="3"/>
        <v>598852.79079999938</v>
      </c>
      <c r="AX16" s="38">
        <f t="shared" si="3"/>
        <v>598852.79079999938</v>
      </c>
      <c r="AY16" s="38">
        <f t="shared" si="3"/>
        <v>598852.79079999938</v>
      </c>
      <c r="AZ16" s="38">
        <f t="shared" si="3"/>
        <v>598852.79079999938</v>
      </c>
    </row>
    <row r="17" spans="1:52" s="39" customFormat="1" ht="15" x14ac:dyDescent="0.25">
      <c r="A17" s="35" t="s">
        <v>47</v>
      </c>
      <c r="B17" s="36"/>
      <c r="C17" s="37">
        <f>C16</f>
        <v>0</v>
      </c>
      <c r="D17" s="38">
        <f t="shared" ref="D17:AI17" si="4">C17+D16</f>
        <v>-12614428.300000001</v>
      </c>
      <c r="E17" s="38">
        <f t="shared" si="4"/>
        <v>-25168971.320920002</v>
      </c>
      <c r="F17" s="38">
        <f t="shared" si="4"/>
        <v>-43970843.212760001</v>
      </c>
      <c r="G17" s="38">
        <f t="shared" si="4"/>
        <v>-62712829.825520001</v>
      </c>
      <c r="H17" s="38">
        <f t="shared" si="4"/>
        <v>-81335045.880120009</v>
      </c>
      <c r="I17" s="38">
        <f t="shared" si="4"/>
        <v>-99837491.376560003</v>
      </c>
      <c r="J17" s="38">
        <f t="shared" si="4"/>
        <v>-111972837.44392</v>
      </c>
      <c r="K17" s="38">
        <f t="shared" si="4"/>
        <v>-124048298.2322</v>
      </c>
      <c r="L17" s="38">
        <f t="shared" si="4"/>
        <v>-123449445.44139999</v>
      </c>
      <c r="M17" s="38">
        <f t="shared" si="4"/>
        <v>-122850592.65059999</v>
      </c>
      <c r="N17" s="38">
        <f t="shared" si="4"/>
        <v>-122251739.85979998</v>
      </c>
      <c r="O17" s="38">
        <f t="shared" si="4"/>
        <v>-121652887.06899998</v>
      </c>
      <c r="P17" s="38">
        <f t="shared" si="4"/>
        <v>-121054034.27819997</v>
      </c>
      <c r="Q17" s="38">
        <f t="shared" si="4"/>
        <v>-120455181.48739997</v>
      </c>
      <c r="R17" s="38">
        <f t="shared" si="4"/>
        <v>-119856328.69659996</v>
      </c>
      <c r="S17" s="38">
        <f t="shared" si="4"/>
        <v>-119257475.90579996</v>
      </c>
      <c r="T17" s="38">
        <f t="shared" si="4"/>
        <v>-118658623.11499995</v>
      </c>
      <c r="U17" s="38">
        <f t="shared" si="4"/>
        <v>-118059770.32419994</v>
      </c>
      <c r="V17" s="38">
        <f t="shared" si="4"/>
        <v>-117460917.53339994</v>
      </c>
      <c r="W17" s="38">
        <f t="shared" si="4"/>
        <v>-116862064.74259993</v>
      </c>
      <c r="X17" s="38">
        <f t="shared" si="4"/>
        <v>-116263211.95179993</v>
      </c>
      <c r="Y17" s="38">
        <f t="shared" si="4"/>
        <v>-115664359.16099992</v>
      </c>
      <c r="Z17" s="38">
        <f t="shared" si="4"/>
        <v>-115065506.37019992</v>
      </c>
      <c r="AA17" s="38">
        <f t="shared" si="4"/>
        <v>-114466653.57939991</v>
      </c>
      <c r="AB17" s="38">
        <f t="shared" si="4"/>
        <v>-113867800.78859991</v>
      </c>
      <c r="AC17" s="38">
        <f t="shared" si="4"/>
        <v>-113268947.9977999</v>
      </c>
      <c r="AD17" s="38">
        <f t="shared" si="4"/>
        <v>-112670095.2069999</v>
      </c>
      <c r="AE17" s="38">
        <f t="shared" si="4"/>
        <v>-112071242.41619989</v>
      </c>
      <c r="AF17" s="38">
        <f t="shared" si="4"/>
        <v>-111472389.62539989</v>
      </c>
      <c r="AG17" s="38">
        <f t="shared" si="4"/>
        <v>-110873536.83459988</v>
      </c>
      <c r="AH17" s="38">
        <f t="shared" si="4"/>
        <v>-110274684.04379988</v>
      </c>
      <c r="AI17" s="38">
        <f t="shared" si="4"/>
        <v>-109675831.25299987</v>
      </c>
      <c r="AJ17" s="38">
        <f t="shared" ref="AJ17:BO17" si="5">AI17+AJ16</f>
        <v>-109076978.46219987</v>
      </c>
      <c r="AK17" s="38">
        <f t="shared" si="5"/>
        <v>-108478125.67139986</v>
      </c>
      <c r="AL17" s="38">
        <f t="shared" si="5"/>
        <v>-107879272.88059986</v>
      </c>
      <c r="AM17" s="38">
        <f t="shared" si="5"/>
        <v>-107280420.08979985</v>
      </c>
      <c r="AN17" s="38">
        <f t="shared" si="5"/>
        <v>-106681567.29899985</v>
      </c>
      <c r="AO17" s="38">
        <f t="shared" si="5"/>
        <v>-106082714.50819984</v>
      </c>
      <c r="AP17" s="38">
        <f t="shared" si="5"/>
        <v>-105483861.71739984</v>
      </c>
      <c r="AQ17" s="38">
        <f t="shared" si="5"/>
        <v>-104885008.92659983</v>
      </c>
      <c r="AR17" s="38">
        <f t="shared" si="5"/>
        <v>-104286156.13579983</v>
      </c>
      <c r="AS17" s="38">
        <f t="shared" si="5"/>
        <v>-103687303.34499982</v>
      </c>
      <c r="AT17" s="38">
        <f t="shared" si="5"/>
        <v>-103088450.55419981</v>
      </c>
      <c r="AU17" s="38">
        <f t="shared" si="5"/>
        <v>-102489597.76339981</v>
      </c>
      <c r="AV17" s="38">
        <f t="shared" si="5"/>
        <v>-101890744.9725998</v>
      </c>
      <c r="AW17" s="38">
        <f t="shared" si="5"/>
        <v>-101291892.1817998</v>
      </c>
      <c r="AX17" s="38">
        <f t="shared" si="5"/>
        <v>-100693039.39099979</v>
      </c>
      <c r="AY17" s="38">
        <f t="shared" si="5"/>
        <v>-100094186.60019979</v>
      </c>
      <c r="AZ17" s="38">
        <f t="shared" si="5"/>
        <v>-99495333.809399784</v>
      </c>
    </row>
    <row r="18" spans="1:52" ht="15" x14ac:dyDescent="0.25"/>
    <row r="19" spans="1:52" s="45" customFormat="1" ht="11.25" outlineLevel="1" x14ac:dyDescent="0.2">
      <c r="A19" s="42" t="s">
        <v>48</v>
      </c>
      <c r="B19" s="43" t="s">
        <v>49</v>
      </c>
      <c r="C19" s="44">
        <f t="shared" ref="C19:AH19" si="6">IF(C9=0,0,C16/C9)</f>
        <v>0</v>
      </c>
      <c r="D19" s="44">
        <f t="shared" si="6"/>
        <v>0</v>
      </c>
      <c r="E19" s="44">
        <f t="shared" si="6"/>
        <v>-65.704676776034361</v>
      </c>
      <c r="F19" s="44">
        <f t="shared" si="6"/>
        <v>-49.200154612526248</v>
      </c>
      <c r="G19" s="44">
        <f t="shared" si="6"/>
        <v>-32.695632449018149</v>
      </c>
      <c r="H19" s="44">
        <f t="shared" si="6"/>
        <v>-19.492014718211664</v>
      </c>
      <c r="I19" s="44">
        <f t="shared" si="6"/>
        <v>-13.833321405008883</v>
      </c>
      <c r="J19" s="44">
        <f t="shared" si="6"/>
        <v>-7.938849203755991</v>
      </c>
      <c r="K19" s="44">
        <f t="shared" si="6"/>
        <v>-7.021931305783319</v>
      </c>
      <c r="L19" s="44">
        <f t="shared" si="6"/>
        <v>0.31341187799806269</v>
      </c>
      <c r="M19" s="44">
        <f t="shared" si="6"/>
        <v>0.31341187799806269</v>
      </c>
      <c r="N19" s="44">
        <f t="shared" si="6"/>
        <v>0.31341187799806269</v>
      </c>
      <c r="O19" s="44">
        <f t="shared" si="6"/>
        <v>0.31341187799806269</v>
      </c>
      <c r="P19" s="44">
        <f t="shared" si="6"/>
        <v>0.31341187799806269</v>
      </c>
      <c r="Q19" s="44">
        <f t="shared" si="6"/>
        <v>0.31341187799806269</v>
      </c>
      <c r="R19" s="44">
        <f t="shared" si="6"/>
        <v>0.31341187799806269</v>
      </c>
      <c r="S19" s="44">
        <f t="shared" si="6"/>
        <v>0.31341187799806269</v>
      </c>
      <c r="T19" s="44">
        <f t="shared" si="6"/>
        <v>0.31341187799806269</v>
      </c>
      <c r="U19" s="44">
        <f t="shared" si="6"/>
        <v>0.31341187799806269</v>
      </c>
      <c r="V19" s="44">
        <f t="shared" si="6"/>
        <v>0.31341187799806269</v>
      </c>
      <c r="W19" s="44">
        <f t="shared" si="6"/>
        <v>0.31341187799806269</v>
      </c>
      <c r="X19" s="44">
        <f t="shared" si="6"/>
        <v>0.31341187799806269</v>
      </c>
      <c r="Y19" s="44">
        <f t="shared" si="6"/>
        <v>0.31341187799806269</v>
      </c>
      <c r="Z19" s="44">
        <f t="shared" si="6"/>
        <v>0.31341187799806269</v>
      </c>
      <c r="AA19" s="44">
        <f t="shared" si="6"/>
        <v>0.31341187799806269</v>
      </c>
      <c r="AB19" s="44">
        <f t="shared" si="6"/>
        <v>0.31341187799806269</v>
      </c>
      <c r="AC19" s="44">
        <f t="shared" si="6"/>
        <v>0.31341187799806269</v>
      </c>
      <c r="AD19" s="44">
        <f t="shared" si="6"/>
        <v>0.31341187799806269</v>
      </c>
      <c r="AE19" s="44">
        <f t="shared" si="6"/>
        <v>0.31341187799806269</v>
      </c>
      <c r="AF19" s="44">
        <f t="shared" si="6"/>
        <v>0.31341187799806269</v>
      </c>
      <c r="AG19" s="44">
        <f t="shared" si="6"/>
        <v>0.31341187799806269</v>
      </c>
      <c r="AH19" s="44">
        <f t="shared" si="6"/>
        <v>0.31341187799806269</v>
      </c>
      <c r="AI19" s="44">
        <f t="shared" ref="AI19:AZ19" si="7">IF(AI9=0,0,AI16/AI9)</f>
        <v>0.31341187799806269</v>
      </c>
      <c r="AJ19" s="44">
        <f t="shared" si="7"/>
        <v>0.31341187799806269</v>
      </c>
      <c r="AK19" s="44">
        <f t="shared" si="7"/>
        <v>0.31341187799806269</v>
      </c>
      <c r="AL19" s="44">
        <f t="shared" si="7"/>
        <v>0.31341187799806269</v>
      </c>
      <c r="AM19" s="44">
        <f t="shared" si="7"/>
        <v>0.31341187799806269</v>
      </c>
      <c r="AN19" s="44">
        <f t="shared" si="7"/>
        <v>0.31341187799806269</v>
      </c>
      <c r="AO19" s="44">
        <f t="shared" si="7"/>
        <v>0.31341187799806269</v>
      </c>
      <c r="AP19" s="44">
        <f t="shared" si="7"/>
        <v>0.31341187799806269</v>
      </c>
      <c r="AQ19" s="44">
        <f t="shared" si="7"/>
        <v>0.31341187799806269</v>
      </c>
      <c r="AR19" s="44">
        <f t="shared" si="7"/>
        <v>0.31341187799806269</v>
      </c>
      <c r="AS19" s="44">
        <f t="shared" si="7"/>
        <v>0.31341187799806269</v>
      </c>
      <c r="AT19" s="44">
        <f t="shared" si="7"/>
        <v>0.31341187799806269</v>
      </c>
      <c r="AU19" s="44">
        <f t="shared" si="7"/>
        <v>0.31341187799806269</v>
      </c>
      <c r="AV19" s="44">
        <f t="shared" si="7"/>
        <v>0.31341187799806269</v>
      </c>
      <c r="AW19" s="44">
        <f t="shared" si="7"/>
        <v>0.31341187799806269</v>
      </c>
      <c r="AX19" s="44">
        <f t="shared" si="7"/>
        <v>0.31341187799806269</v>
      </c>
      <c r="AY19" s="44">
        <f t="shared" si="7"/>
        <v>0.31341187799806269</v>
      </c>
      <c r="AZ19" s="44">
        <f t="shared" si="7"/>
        <v>0.31341187799806269</v>
      </c>
    </row>
    <row r="20" spans="1:52" s="46" customFormat="1" ht="11.25" outlineLevel="1" x14ac:dyDescent="0.2">
      <c r="A20" s="42" t="s">
        <v>50</v>
      </c>
      <c r="B20" s="43" t="s">
        <v>49</v>
      </c>
      <c r="C20" s="44">
        <f t="shared" ref="C20:AH20" si="8">C16/SUM($D$11:$K$11)</f>
        <v>0</v>
      </c>
      <c r="D20" s="44">
        <f t="shared" si="8"/>
        <v>-0.1</v>
      </c>
      <c r="E20" s="44">
        <f t="shared" si="8"/>
        <v>-9.9525263629426639E-2</v>
      </c>
      <c r="F20" s="44">
        <f t="shared" si="8"/>
        <v>-0.14905052725885326</v>
      </c>
      <c r="G20" s="44">
        <f t="shared" si="8"/>
        <v>-0.14857579088827988</v>
      </c>
      <c r="H20" s="44">
        <f t="shared" si="8"/>
        <v>-0.14762631814713315</v>
      </c>
      <c r="I20" s="44">
        <f t="shared" si="8"/>
        <v>-0.14667684540598638</v>
      </c>
      <c r="J20" s="44">
        <f t="shared" si="8"/>
        <v>-9.6202109035413069E-2</v>
      </c>
      <c r="K20" s="44">
        <f t="shared" si="8"/>
        <v>-9.5727372664839702E-2</v>
      </c>
      <c r="L20" s="44">
        <f t="shared" si="8"/>
        <v>4.7473637057336903E-3</v>
      </c>
      <c r="M20" s="44">
        <f t="shared" si="8"/>
        <v>4.7473637057336903E-3</v>
      </c>
      <c r="N20" s="44">
        <f t="shared" si="8"/>
        <v>4.7473637057336903E-3</v>
      </c>
      <c r="O20" s="44">
        <f t="shared" si="8"/>
        <v>4.7473637057336903E-3</v>
      </c>
      <c r="P20" s="44">
        <f t="shared" si="8"/>
        <v>4.7473637057336903E-3</v>
      </c>
      <c r="Q20" s="44">
        <f t="shared" si="8"/>
        <v>4.7473637057336903E-3</v>
      </c>
      <c r="R20" s="44">
        <f t="shared" si="8"/>
        <v>4.7473637057336903E-3</v>
      </c>
      <c r="S20" s="44">
        <f t="shared" si="8"/>
        <v>4.7473637057336903E-3</v>
      </c>
      <c r="T20" s="44">
        <f t="shared" si="8"/>
        <v>4.7473637057336903E-3</v>
      </c>
      <c r="U20" s="44">
        <f t="shared" si="8"/>
        <v>4.7473637057336903E-3</v>
      </c>
      <c r="V20" s="44">
        <f t="shared" si="8"/>
        <v>4.7473637057336903E-3</v>
      </c>
      <c r="W20" s="44">
        <f t="shared" si="8"/>
        <v>4.7473637057336903E-3</v>
      </c>
      <c r="X20" s="44">
        <f t="shared" si="8"/>
        <v>4.7473637057336903E-3</v>
      </c>
      <c r="Y20" s="44">
        <f t="shared" si="8"/>
        <v>4.7473637057336903E-3</v>
      </c>
      <c r="Z20" s="44">
        <f t="shared" si="8"/>
        <v>4.7473637057336903E-3</v>
      </c>
      <c r="AA20" s="44">
        <f t="shared" si="8"/>
        <v>4.7473637057336903E-3</v>
      </c>
      <c r="AB20" s="44">
        <f t="shared" si="8"/>
        <v>4.7473637057336903E-3</v>
      </c>
      <c r="AC20" s="44">
        <f t="shared" si="8"/>
        <v>4.7473637057336903E-3</v>
      </c>
      <c r="AD20" s="44">
        <f t="shared" si="8"/>
        <v>4.7473637057336903E-3</v>
      </c>
      <c r="AE20" s="44">
        <f t="shared" si="8"/>
        <v>4.7473637057336903E-3</v>
      </c>
      <c r="AF20" s="44">
        <f t="shared" si="8"/>
        <v>4.7473637057336903E-3</v>
      </c>
      <c r="AG20" s="44">
        <f t="shared" si="8"/>
        <v>4.7473637057336903E-3</v>
      </c>
      <c r="AH20" s="44">
        <f t="shared" si="8"/>
        <v>4.7473637057336903E-3</v>
      </c>
      <c r="AI20" s="44">
        <f t="shared" ref="AI20:AZ20" si="9">AI16/SUM($D$11:$K$11)</f>
        <v>4.7473637057336903E-3</v>
      </c>
      <c r="AJ20" s="44">
        <f t="shared" si="9"/>
        <v>4.7473637057336903E-3</v>
      </c>
      <c r="AK20" s="44">
        <f t="shared" si="9"/>
        <v>4.7473637057336903E-3</v>
      </c>
      <c r="AL20" s="44">
        <f t="shared" si="9"/>
        <v>4.7473637057336903E-3</v>
      </c>
      <c r="AM20" s="44">
        <f t="shared" si="9"/>
        <v>4.7473637057336903E-3</v>
      </c>
      <c r="AN20" s="44">
        <f t="shared" si="9"/>
        <v>4.7473637057336903E-3</v>
      </c>
      <c r="AO20" s="44">
        <f t="shared" si="9"/>
        <v>4.7473637057336903E-3</v>
      </c>
      <c r="AP20" s="44">
        <f t="shared" si="9"/>
        <v>4.7473637057336903E-3</v>
      </c>
      <c r="AQ20" s="44">
        <f t="shared" si="9"/>
        <v>4.7473637057336903E-3</v>
      </c>
      <c r="AR20" s="44">
        <f t="shared" si="9"/>
        <v>4.7473637057336903E-3</v>
      </c>
      <c r="AS20" s="44">
        <f t="shared" si="9"/>
        <v>4.7473637057336903E-3</v>
      </c>
      <c r="AT20" s="44">
        <f t="shared" si="9"/>
        <v>4.7473637057336903E-3</v>
      </c>
      <c r="AU20" s="44">
        <f t="shared" si="9"/>
        <v>4.7473637057336903E-3</v>
      </c>
      <c r="AV20" s="44">
        <f t="shared" si="9"/>
        <v>4.7473637057336903E-3</v>
      </c>
      <c r="AW20" s="44">
        <f t="shared" si="9"/>
        <v>4.7473637057336903E-3</v>
      </c>
      <c r="AX20" s="44">
        <f t="shared" si="9"/>
        <v>4.7473637057336903E-3</v>
      </c>
      <c r="AY20" s="44">
        <f t="shared" si="9"/>
        <v>4.7473637057336903E-3</v>
      </c>
      <c r="AZ20" s="44">
        <f t="shared" si="9"/>
        <v>4.7473637057336903E-3</v>
      </c>
    </row>
    <row r="21" spans="1:52" s="46" customFormat="1" ht="11.25" outlineLevel="1" x14ac:dyDescent="0.2">
      <c r="A21" s="42" t="s">
        <v>51</v>
      </c>
      <c r="B21" s="44" t="s">
        <v>52</v>
      </c>
      <c r="C21" s="44" t="e">
        <f>ROUND(COUNTIF(C17:AZ17,"&lt;0")+(1-INDEX(C17:AZ17,MATCH(TRUE,INDEX(C17:AZ17&gt;0,0),0))/(INDEX(C17:AZ17,MATCH(TRUE,INDEX(C17:AZ17&gt;0,0),0))-IF(MIN(C17:AZ17)&lt;0,LOOKUP(2,1/(C17:AZ17&lt;0),C17:AZ17),""))),2)</f>
        <v>#N/A</v>
      </c>
    </row>
    <row r="22" spans="1:52" s="46" customFormat="1" ht="11.25" outlineLevel="1" x14ac:dyDescent="0.2">
      <c r="A22" s="42" t="s">
        <v>53</v>
      </c>
      <c r="B22" s="43" t="s">
        <v>49</v>
      </c>
      <c r="C22" s="44">
        <f>SUM(C19:G19)/5</f>
        <v>-29.520092767515752</v>
      </c>
    </row>
    <row r="23" spans="1:52" s="46" customFormat="1" ht="11.25" outlineLevel="1" x14ac:dyDescent="0.2">
      <c r="A23" s="42" t="s">
        <v>54</v>
      </c>
      <c r="B23" s="43" t="s">
        <v>49</v>
      </c>
      <c r="C23" s="44">
        <f>SUM(C19:L19)/10</f>
        <v>-19.557316859234056</v>
      </c>
    </row>
    <row r="24" spans="1:52" s="46" customFormat="1" ht="11.25" outlineLevel="1" x14ac:dyDescent="0.2">
      <c r="A24" s="42" t="s">
        <v>55</v>
      </c>
      <c r="B24" s="43" t="s">
        <v>49</v>
      </c>
      <c r="C24" s="44">
        <f>SUM(C19:AA19)/25</f>
        <v>-7.6348796168947919</v>
      </c>
    </row>
    <row r="25" spans="1:52" s="46" customFormat="1" ht="11.25" outlineLevel="1" x14ac:dyDescent="0.2">
      <c r="A25" s="42" t="s">
        <v>56</v>
      </c>
      <c r="B25" s="43" t="s">
        <v>49</v>
      </c>
      <c r="C25" s="44">
        <f>SUM(C19:AZ19)/50</f>
        <v>-3.6607338694483711</v>
      </c>
    </row>
    <row r="26" spans="1:52" s="46" customFormat="1" ht="11.25" outlineLevel="1" x14ac:dyDescent="0.2">
      <c r="A26" s="42" t="s">
        <v>57</v>
      </c>
      <c r="B26" s="43" t="s">
        <v>49</v>
      </c>
      <c r="C26" s="44">
        <f>SUM(C19:AZ19)/100</f>
        <v>-1.8303669347241855</v>
      </c>
    </row>
    <row r="27" spans="1:52" s="46" customFormat="1" ht="11.25" outlineLevel="1" x14ac:dyDescent="0.2">
      <c r="A27" s="42" t="s">
        <v>58</v>
      </c>
      <c r="B27" s="43" t="s">
        <v>49</v>
      </c>
      <c r="C27" s="44">
        <f>SUM(C20:G20)/5</f>
        <v>-9.9430316355311951E-2</v>
      </c>
    </row>
    <row r="28" spans="1:52" s="46" customFormat="1" ht="11.25" outlineLevel="1" x14ac:dyDescent="0.2">
      <c r="A28" s="42" t="s">
        <v>59</v>
      </c>
      <c r="B28" s="43" t="s">
        <v>49</v>
      </c>
      <c r="C28" s="44">
        <f>SUM(C20:L20)/10</f>
        <v>-9.7863686332419833E-2</v>
      </c>
    </row>
    <row r="29" spans="1:52" s="46" customFormat="1" ht="11.25" outlineLevel="1" x14ac:dyDescent="0.2">
      <c r="A29" s="42" t="s">
        <v>60</v>
      </c>
      <c r="B29" s="43" t="s">
        <v>49</v>
      </c>
      <c r="C29" s="44">
        <f>SUM(C20:AA20)/25</f>
        <v>-3.629705630952771E-2</v>
      </c>
    </row>
    <row r="30" spans="1:52" s="46" customFormat="1" ht="11.25" outlineLevel="1" x14ac:dyDescent="0.2">
      <c r="A30" s="42" t="s">
        <v>61</v>
      </c>
      <c r="B30" s="43" t="s">
        <v>49</v>
      </c>
      <c r="C30" s="44">
        <f>SUM(C20:AZ20)/50</f>
        <v>-1.5774846301897006E-2</v>
      </c>
    </row>
    <row r="31" spans="1:52" s="46" customFormat="1" ht="11.25" outlineLevel="1" x14ac:dyDescent="0.2">
      <c r="A31" s="42" t="s">
        <v>62</v>
      </c>
      <c r="B31" s="43" t="s">
        <v>49</v>
      </c>
      <c r="C31" s="44">
        <f>SUM(C20:AZ20)/100</f>
        <v>-7.887423150948503E-3</v>
      </c>
    </row>
    <row r="32" spans="1:52" s="45" customFormat="1" ht="11.25" outlineLevel="1" x14ac:dyDescent="0.2">
      <c r="A32" s="42" t="s">
        <v>63</v>
      </c>
      <c r="B32" s="43" t="s">
        <v>6</v>
      </c>
      <c r="C32" s="44">
        <f>ROUND(NPV($C$2,C16:G16),2)</f>
        <v>-54300156.810000002</v>
      </c>
    </row>
    <row r="33" spans="1:52" s="46" customFormat="1" ht="11.25" outlineLevel="1" x14ac:dyDescent="0.2">
      <c r="A33" s="42" t="s">
        <v>64</v>
      </c>
      <c r="B33" s="43" t="s">
        <v>6</v>
      </c>
      <c r="C33" s="44">
        <f>ROUND(NPV(C2,C16:L16),2)</f>
        <v>-100024576.18000001</v>
      </c>
    </row>
    <row r="34" spans="1:52" s="46" customFormat="1" ht="11.25" outlineLevel="1" x14ac:dyDescent="0.2">
      <c r="A34" s="42" t="s">
        <v>65</v>
      </c>
      <c r="B34" s="43" t="s">
        <v>6</v>
      </c>
      <c r="C34" s="44">
        <f>ROUND(NPV(C2,C16:AA16),2)</f>
        <v>-95526482.579999998</v>
      </c>
    </row>
    <row r="35" spans="1:52" s="46" customFormat="1" ht="11.25" outlineLevel="1" x14ac:dyDescent="0.2">
      <c r="A35" s="42" t="s">
        <v>66</v>
      </c>
      <c r="B35" s="43" t="s">
        <v>6</v>
      </c>
      <c r="C35" s="44">
        <f>ROUND(NPV(C2,C16:AZ16),2)</f>
        <v>-92017142.540000007</v>
      </c>
    </row>
    <row r="36" spans="1:52" s="46" customFormat="1" ht="11.25" outlineLevel="1" x14ac:dyDescent="0.2">
      <c r="A36" s="42" t="s">
        <v>67</v>
      </c>
      <c r="B36" s="43" t="s">
        <v>6</v>
      </c>
      <c r="C36" s="44">
        <f>ROUND(NPV(C2,C16:AZ16),2)</f>
        <v>-92017142.540000007</v>
      </c>
    </row>
    <row r="37" spans="1:52" s="45" customFormat="1" ht="33.75" outlineLevel="1" x14ac:dyDescent="0.2">
      <c r="A37" s="47" t="s">
        <v>68</v>
      </c>
      <c r="B37" s="43" t="s">
        <v>49</v>
      </c>
      <c r="C37" s="48" t="str">
        <f>IF(ISNUMBER(IRR(C16:G16,C2)),ROUND(IRR(C16:G16,C2),2),"0 vai nav iespējams aprēķināt")</f>
        <v>0 vai nav iespējams aprēķināt</v>
      </c>
    </row>
    <row r="38" spans="1:52" s="46" customFormat="1" ht="33.75" outlineLevel="1" x14ac:dyDescent="0.2">
      <c r="A38" s="47" t="s">
        <v>69</v>
      </c>
      <c r="B38" s="43" t="s">
        <v>49</v>
      </c>
      <c r="C38" s="48" t="str">
        <f>IF(ISNUMBER(IRR(C16:L16,C2)),ROUND(IRR(C16:L16,C2),2),"0 vai nav iespējams aprēķināt")</f>
        <v>0 vai nav iespējams aprēķināt</v>
      </c>
    </row>
    <row r="39" spans="1:52" s="46" customFormat="1" ht="33.75" outlineLevel="1" x14ac:dyDescent="0.2">
      <c r="A39" s="47" t="s">
        <v>70</v>
      </c>
      <c r="B39" s="43" t="s">
        <v>49</v>
      </c>
      <c r="C39" s="48" t="str">
        <f>IF(ISNUMBER(IRR(C16:AA16,C2)),ROUND(IRR(C16:AA16,C2),2),"0 vai nav iespējams aprēķināt")</f>
        <v>0 vai nav iespējams aprēķināt</v>
      </c>
    </row>
    <row r="40" spans="1:52" s="46" customFormat="1" ht="11.25" outlineLevel="1" x14ac:dyDescent="0.2">
      <c r="A40" s="47" t="s">
        <v>71</v>
      </c>
      <c r="B40" s="43" t="s">
        <v>49</v>
      </c>
      <c r="C40" s="48">
        <f>IF(ISNUMBER(IRR(C16:AZ16,C2)),ROUND(IRR(C16:AZ16,C2),2),"0 vai nav iespējams aprēķināt")</f>
        <v>-0.06</v>
      </c>
    </row>
    <row r="41" spans="1:52" s="46" customFormat="1" ht="11.25" outlineLevel="1" x14ac:dyDescent="0.2">
      <c r="A41" s="47" t="s">
        <v>72</v>
      </c>
      <c r="B41" s="43" t="s">
        <v>49</v>
      </c>
      <c r="C41" s="48">
        <f>IF(ISNUMBER(IRR(C16:AZ16,C2)),ROUND(IRR(C16:AZ16,C2),2),"0 vai nav iespējams aprēķināt")</f>
        <v>-0.06</v>
      </c>
    </row>
    <row r="42" spans="1:52" ht="15" x14ac:dyDescent="0.25"/>
    <row r="43" spans="1:52" ht="15" x14ac:dyDescent="0.25"/>
    <row r="44" spans="1:52" ht="15" x14ac:dyDescent="0.25"/>
    <row r="45" spans="1:52" ht="15" x14ac:dyDescent="0.25">
      <c r="A45" s="49" t="s">
        <v>73</v>
      </c>
      <c r="B45" s="32"/>
      <c r="C45" s="32"/>
      <c r="D45" s="32"/>
      <c r="E45" s="32"/>
      <c r="F45" s="32"/>
    </row>
    <row r="46" spans="1:52" ht="15" x14ac:dyDescent="0.25">
      <c r="B46" s="3"/>
      <c r="C46" s="34">
        <v>2021</v>
      </c>
      <c r="D46" s="3">
        <v>2022</v>
      </c>
      <c r="E46" s="3">
        <v>2023</v>
      </c>
      <c r="F46" s="3">
        <v>2024</v>
      </c>
      <c r="G46" s="3">
        <v>2025</v>
      </c>
      <c r="H46" s="3">
        <v>2026</v>
      </c>
      <c r="I46" s="3">
        <v>2027</v>
      </c>
      <c r="J46" s="3">
        <v>2028</v>
      </c>
      <c r="K46" s="3">
        <v>2029</v>
      </c>
      <c r="L46" s="3">
        <v>2030</v>
      </c>
      <c r="M46" s="3">
        <v>2031</v>
      </c>
      <c r="N46" s="3">
        <v>2032</v>
      </c>
      <c r="O46" s="3">
        <v>2033</v>
      </c>
      <c r="P46" s="3">
        <v>2034</v>
      </c>
      <c r="Q46" s="3">
        <v>2035</v>
      </c>
      <c r="R46" s="3">
        <v>2036</v>
      </c>
      <c r="S46" s="3">
        <v>2037</v>
      </c>
      <c r="T46" s="3">
        <v>2038</v>
      </c>
      <c r="U46" s="3">
        <v>2039</v>
      </c>
      <c r="V46" s="3">
        <v>2040</v>
      </c>
      <c r="W46" s="3">
        <v>2041</v>
      </c>
      <c r="X46" s="3">
        <v>2042</v>
      </c>
      <c r="Y46" s="3">
        <v>2043</v>
      </c>
      <c r="Z46" s="3">
        <v>2044</v>
      </c>
      <c r="AA46" s="3">
        <v>2045</v>
      </c>
      <c r="AB46" s="3">
        <v>2046</v>
      </c>
      <c r="AC46" s="3">
        <v>2047</v>
      </c>
      <c r="AD46" s="3">
        <v>2048</v>
      </c>
      <c r="AE46" s="3">
        <v>2049</v>
      </c>
      <c r="AF46" s="3">
        <v>2050</v>
      </c>
      <c r="AG46" s="3">
        <v>2051</v>
      </c>
      <c r="AH46" s="3">
        <v>2052</v>
      </c>
      <c r="AI46" s="3">
        <v>2053</v>
      </c>
      <c r="AJ46" s="3">
        <v>2054</v>
      </c>
      <c r="AK46" s="3">
        <v>2055</v>
      </c>
      <c r="AL46" s="3">
        <v>2056</v>
      </c>
      <c r="AM46" s="3">
        <v>2057</v>
      </c>
      <c r="AN46" s="3">
        <v>2058</v>
      </c>
      <c r="AO46" s="3">
        <v>2059</v>
      </c>
      <c r="AP46" s="3">
        <v>2060</v>
      </c>
      <c r="AQ46" s="3">
        <v>2061</v>
      </c>
      <c r="AR46" s="3">
        <v>2062</v>
      </c>
      <c r="AS46" s="3">
        <v>2063</v>
      </c>
      <c r="AT46" s="3">
        <v>2064</v>
      </c>
      <c r="AU46" s="3">
        <v>2065</v>
      </c>
      <c r="AV46" s="3">
        <v>2066</v>
      </c>
      <c r="AW46" s="3">
        <v>2067</v>
      </c>
      <c r="AX46" s="3">
        <v>2068</v>
      </c>
      <c r="AY46" s="3">
        <v>2069</v>
      </c>
      <c r="AZ46" s="3">
        <v>2070</v>
      </c>
    </row>
    <row r="47" spans="1:52" ht="15" x14ac:dyDescent="0.25">
      <c r="A47" s="33" t="s">
        <v>40</v>
      </c>
      <c r="B47" s="3"/>
      <c r="C47" s="3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s="39" customFormat="1" ht="15" x14ac:dyDescent="0.25">
      <c r="A48" s="35" t="s">
        <v>41</v>
      </c>
      <c r="B48" s="36"/>
      <c r="C48" s="50">
        <f>Datu_tab__izvērsums!C53</f>
        <v>0</v>
      </c>
      <c r="D48" s="36">
        <f>Datu_tab__izvērsums!D53</f>
        <v>0</v>
      </c>
      <c r="E48" s="36">
        <f>Datu_tab__izvērsums!E53</f>
        <v>66442.606439999989</v>
      </c>
      <c r="F48" s="36">
        <f>Datu_tab__izvērsums!F53</f>
        <v>132885.21287999998</v>
      </c>
      <c r="G48" s="36">
        <f>Datu_tab__izvērsums!G53</f>
        <v>199327.81931999998</v>
      </c>
      <c r="H48" s="36">
        <f>Datu_tab__izvērsums!H53</f>
        <v>332213.03219999996</v>
      </c>
      <c r="I48" s="36">
        <f>Datu_tab__izvērsums!I53</f>
        <v>465098.24507999991</v>
      </c>
      <c r="J48" s="36">
        <f>Datu_tab__izvērsums!J53</f>
        <v>531540.85151999991</v>
      </c>
      <c r="K48" s="36">
        <f>Datu_tab__izvērsums!K53</f>
        <v>597983.45795999991</v>
      </c>
      <c r="L48" s="36">
        <f>Datu_tab__izvērsums!L53</f>
        <v>664426.06439999992</v>
      </c>
      <c r="M48" s="36">
        <f>Datu_tab__izvērsums!M53</f>
        <v>664426.06439999992</v>
      </c>
      <c r="N48" s="36">
        <f>Datu_tab__izvērsums!N53</f>
        <v>664426.06439999992</v>
      </c>
      <c r="O48" s="36">
        <f>Datu_tab__izvērsums!O53</f>
        <v>664426.06439999992</v>
      </c>
      <c r="P48" s="36">
        <f>Datu_tab__izvērsums!P53</f>
        <v>664426.06439999992</v>
      </c>
      <c r="Q48" s="36">
        <f>Datu_tab__izvērsums!Q53</f>
        <v>664426.06439999992</v>
      </c>
      <c r="R48" s="36">
        <f>Datu_tab__izvērsums!R53</f>
        <v>664426.06439999992</v>
      </c>
      <c r="S48" s="36">
        <f>Datu_tab__izvērsums!S53</f>
        <v>664426.06439999992</v>
      </c>
      <c r="T48" s="36">
        <f>Datu_tab__izvērsums!T53</f>
        <v>664426.06439999992</v>
      </c>
      <c r="U48" s="36">
        <f>Datu_tab__izvērsums!U53</f>
        <v>664426.06439999992</v>
      </c>
      <c r="V48" s="36">
        <f>Datu_tab__izvērsums!V53</f>
        <v>664426.06439999992</v>
      </c>
      <c r="W48" s="36">
        <f>Datu_tab__izvērsums!W53</f>
        <v>664426.06439999992</v>
      </c>
      <c r="X48" s="36">
        <f>Datu_tab__izvērsums!X53</f>
        <v>664426.06439999992</v>
      </c>
      <c r="Y48" s="36">
        <f>Datu_tab__izvērsums!Y53</f>
        <v>664426.06439999992</v>
      </c>
      <c r="Z48" s="36">
        <f>Datu_tab__izvērsums!Z53</f>
        <v>664426.06439999992</v>
      </c>
      <c r="AA48" s="36">
        <f>Datu_tab__izvērsums!AA53</f>
        <v>664426.06439999992</v>
      </c>
      <c r="AB48" s="36">
        <f>Datu_tab__izvērsums!AB53</f>
        <v>664426.06439999992</v>
      </c>
      <c r="AC48" s="36">
        <f>Datu_tab__izvērsums!AC53</f>
        <v>664426.06439999992</v>
      </c>
      <c r="AD48" s="36">
        <f>Datu_tab__izvērsums!AD53</f>
        <v>664426.06439999992</v>
      </c>
      <c r="AE48" s="36">
        <f>Datu_tab__izvērsums!AE53</f>
        <v>664426.06439999992</v>
      </c>
      <c r="AF48" s="36">
        <f>Datu_tab__izvērsums!AF53</f>
        <v>664426.06439999992</v>
      </c>
      <c r="AG48" s="36">
        <f>Datu_tab__izvērsums!AG53</f>
        <v>664426.06439999992</v>
      </c>
      <c r="AH48" s="36">
        <f>Datu_tab__izvērsums!AH53</f>
        <v>664426.06439999992</v>
      </c>
      <c r="AI48" s="36">
        <f>Datu_tab__izvērsums!AI53</f>
        <v>664426.06439999992</v>
      </c>
      <c r="AJ48" s="36">
        <f>Datu_tab__izvērsums!AJ53</f>
        <v>664426.06439999992</v>
      </c>
      <c r="AK48" s="36">
        <f>Datu_tab__izvērsums!AK53</f>
        <v>664426.06439999992</v>
      </c>
      <c r="AL48" s="36">
        <f>Datu_tab__izvērsums!AL53</f>
        <v>664426.06439999992</v>
      </c>
      <c r="AM48" s="36">
        <f>Datu_tab__izvērsums!AM53</f>
        <v>664426.06439999992</v>
      </c>
      <c r="AN48" s="36">
        <f>Datu_tab__izvērsums!AN53</f>
        <v>664426.06439999992</v>
      </c>
      <c r="AO48" s="36">
        <f>Datu_tab__izvērsums!AO53</f>
        <v>664426.06439999992</v>
      </c>
      <c r="AP48" s="36">
        <f>Datu_tab__izvērsums!AP53</f>
        <v>664426.06439999992</v>
      </c>
      <c r="AQ48" s="36">
        <f>Datu_tab__izvērsums!AQ53</f>
        <v>664426.06439999992</v>
      </c>
      <c r="AR48" s="36">
        <f>Datu_tab__izvērsums!AR53</f>
        <v>664426.06439999992</v>
      </c>
      <c r="AS48" s="36">
        <f>Datu_tab__izvērsums!AS53</f>
        <v>664426.06439999992</v>
      </c>
      <c r="AT48" s="36">
        <f>Datu_tab__izvērsums!AT53</f>
        <v>664426.06439999992</v>
      </c>
      <c r="AU48" s="36">
        <f>Datu_tab__izvērsums!AU53</f>
        <v>664426.06439999992</v>
      </c>
      <c r="AV48" s="36">
        <f>Datu_tab__izvērsums!AV53</f>
        <v>664426.06439999992</v>
      </c>
      <c r="AW48" s="36">
        <f>Datu_tab__izvērsums!AW53</f>
        <v>664426.06439999992</v>
      </c>
      <c r="AX48" s="36">
        <f>Datu_tab__izvērsums!AX53</f>
        <v>664426.06439999992</v>
      </c>
      <c r="AY48" s="36">
        <f>Datu_tab__izvērsums!AY53</f>
        <v>664426.06439999992</v>
      </c>
      <c r="AZ48" s="36">
        <f>Datu_tab__izvērsums!AZ53</f>
        <v>664426.06439999992</v>
      </c>
    </row>
    <row r="49" spans="1:52" ht="15" x14ac:dyDescent="0.25">
      <c r="A49" s="33" t="s">
        <v>42</v>
      </c>
      <c r="B49" s="3"/>
      <c r="C49" s="3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ht="15" x14ac:dyDescent="0.25">
      <c r="A50" s="33" t="s">
        <v>43</v>
      </c>
      <c r="B50" s="3"/>
      <c r="C50" s="34">
        <f>Datu_tab__izvērsums!C10</f>
        <v>0</v>
      </c>
      <c r="D50" s="3">
        <f>Datu_tab__izvērsums!D10</f>
        <v>2437529.1</v>
      </c>
      <c r="E50" s="3">
        <f>Datu_tab__izvērsums!E10</f>
        <v>2437529.1</v>
      </c>
      <c r="F50" s="3">
        <f>Datu_tab__izvērsums!F10</f>
        <v>3656293.65</v>
      </c>
      <c r="G50" s="3">
        <f>Datu_tab__izvērsums!G10</f>
        <v>3656293.65</v>
      </c>
      <c r="H50" s="3">
        <f>Datu_tab__izvērsums!H10</f>
        <v>3656293.65</v>
      </c>
      <c r="I50" s="3">
        <f>Datu_tab__izvērsums!I10</f>
        <v>3656293.65</v>
      </c>
      <c r="J50" s="3">
        <f>Datu_tab__izvērsums!J10</f>
        <v>2437529.1</v>
      </c>
      <c r="K50" s="3">
        <f>Datu_tab__izvērsums!K10</f>
        <v>2437529.1</v>
      </c>
      <c r="L50" s="3">
        <f>Datu_tab__izvērsums!L10</f>
        <v>0</v>
      </c>
      <c r="M50" s="3">
        <f>Datu_tab__izvērsums!M10</f>
        <v>0</v>
      </c>
      <c r="N50" s="3">
        <f>Datu_tab__izvērsums!N10</f>
        <v>0</v>
      </c>
      <c r="O50" s="3">
        <f>Datu_tab__izvērsums!O10</f>
        <v>0</v>
      </c>
      <c r="P50" s="3">
        <f>Datu_tab__izvērsums!P10</f>
        <v>0</v>
      </c>
      <c r="Q50" s="3">
        <f>Datu_tab__izvērsums!Q10</f>
        <v>0</v>
      </c>
      <c r="R50" s="3">
        <f>Datu_tab__izvērsums!R10</f>
        <v>0</v>
      </c>
      <c r="S50" s="3">
        <f>Datu_tab__izvērsums!S10</f>
        <v>0</v>
      </c>
      <c r="T50" s="3">
        <f>Datu_tab__izvērsums!T10</f>
        <v>0</v>
      </c>
      <c r="U50" s="3">
        <f>Datu_tab__izvērsums!U10</f>
        <v>0</v>
      </c>
      <c r="V50" s="3">
        <f>Datu_tab__izvērsums!V10</f>
        <v>0</v>
      </c>
      <c r="W50" s="3">
        <f>Datu_tab__izvērsums!W10</f>
        <v>0</v>
      </c>
      <c r="X50" s="3">
        <f>Datu_tab__izvērsums!X10</f>
        <v>0</v>
      </c>
      <c r="Y50" s="3">
        <f>Datu_tab__izvērsums!Y10</f>
        <v>0</v>
      </c>
      <c r="Z50" s="3">
        <f>Datu_tab__izvērsums!Z10</f>
        <v>0</v>
      </c>
      <c r="AA50" s="3">
        <f>Datu_tab__izvērsums!AA10</f>
        <v>0</v>
      </c>
      <c r="AB50" s="3">
        <f>Datu_tab__izvērsums!AB10</f>
        <v>0</v>
      </c>
      <c r="AC50" s="3">
        <f>Datu_tab__izvērsums!AC10</f>
        <v>0</v>
      </c>
      <c r="AD50" s="3">
        <f>Datu_tab__izvērsums!AD10</f>
        <v>0</v>
      </c>
      <c r="AE50" s="3">
        <f>Datu_tab__izvērsums!AE10</f>
        <v>0</v>
      </c>
      <c r="AF50" s="3">
        <f>Datu_tab__izvērsums!AF10</f>
        <v>0</v>
      </c>
      <c r="AG50" s="3">
        <f>Datu_tab__izvērsums!AG10</f>
        <v>0</v>
      </c>
      <c r="AH50" s="3">
        <f>Datu_tab__izvērsums!AH10</f>
        <v>0</v>
      </c>
      <c r="AI50" s="3">
        <f>Datu_tab__izvērsums!AI10</f>
        <v>0</v>
      </c>
      <c r="AJ50" s="3">
        <f>Datu_tab__izvērsums!AJ10</f>
        <v>0</v>
      </c>
      <c r="AK50" s="3">
        <f>Datu_tab__izvērsums!AK10</f>
        <v>0</v>
      </c>
      <c r="AL50" s="3">
        <f>Datu_tab__izvērsums!AL10</f>
        <v>0</v>
      </c>
      <c r="AM50" s="3">
        <f>Datu_tab__izvērsums!AM10</f>
        <v>0</v>
      </c>
      <c r="AN50" s="3">
        <f>Datu_tab__izvērsums!AN10</f>
        <v>0</v>
      </c>
      <c r="AO50" s="3">
        <f>Datu_tab__izvērsums!AO10</f>
        <v>0</v>
      </c>
      <c r="AP50" s="3">
        <f>Datu_tab__izvērsums!AP10</f>
        <v>0</v>
      </c>
      <c r="AQ50" s="3">
        <f>Datu_tab__izvērsums!AQ10</f>
        <v>0</v>
      </c>
      <c r="AR50" s="3">
        <f>Datu_tab__izvērsums!AR10</f>
        <v>0</v>
      </c>
      <c r="AS50" s="3">
        <f>Datu_tab__izvērsums!AS10</f>
        <v>0</v>
      </c>
      <c r="AT50" s="3">
        <f>Datu_tab__izvērsums!AT10</f>
        <v>0</v>
      </c>
      <c r="AU50" s="3">
        <f>Datu_tab__izvērsums!AU10</f>
        <v>0</v>
      </c>
      <c r="AV50" s="3">
        <f>Datu_tab__izvērsums!AV10</f>
        <v>0</v>
      </c>
      <c r="AW50" s="3">
        <f>Datu_tab__izvērsums!AW10</f>
        <v>0</v>
      </c>
      <c r="AX50" s="3">
        <f>Datu_tab__izvērsums!AX10</f>
        <v>0</v>
      </c>
      <c r="AY50" s="3">
        <f>Datu_tab__izvērsums!AY10</f>
        <v>0</v>
      </c>
      <c r="AZ50" s="3">
        <f>Datu_tab__izvērsums!AZ10</f>
        <v>0</v>
      </c>
    </row>
    <row r="51" spans="1:52" ht="15" x14ac:dyDescent="0.25">
      <c r="A51" s="33" t="s">
        <v>2</v>
      </c>
      <c r="B51" s="3"/>
      <c r="C51" s="34">
        <f>Datu_tab__izvērsums!C20</f>
        <v>0</v>
      </c>
      <c r="D51" s="3">
        <f>Datu_tab__izvērsums!D20</f>
        <v>0</v>
      </c>
      <c r="E51" s="3">
        <f>Datu_tab__izvērsums!E20</f>
        <v>975.01164000000017</v>
      </c>
      <c r="F51" s="3">
        <f>Datu_tab__izvērsums!F20</f>
        <v>1950.0232800000003</v>
      </c>
      <c r="G51" s="3">
        <f>Datu_tab__izvērsums!G20</f>
        <v>2925.0349200000001</v>
      </c>
      <c r="H51" s="3">
        <f>Datu_tab__izvērsums!H20</f>
        <v>4875.0582000000004</v>
      </c>
      <c r="I51" s="3">
        <f>Datu_tab__izvērsums!I20</f>
        <v>6825.0814799999998</v>
      </c>
      <c r="J51" s="3">
        <f>Datu_tab__izvērsums!J20</f>
        <v>7800.0931200000014</v>
      </c>
      <c r="K51" s="3">
        <f>Datu_tab__izvērsums!K20</f>
        <v>8775.1047600000002</v>
      </c>
      <c r="L51" s="3">
        <f>Datu_tab__izvērsums!L20</f>
        <v>9750.1164000000008</v>
      </c>
      <c r="M51" s="3">
        <f>Datu_tab__izvērsums!M20</f>
        <v>9750.1164000000008</v>
      </c>
      <c r="N51" s="3">
        <f>Datu_tab__izvērsums!N20</f>
        <v>9750.1164000000008</v>
      </c>
      <c r="O51" s="3">
        <f>Datu_tab__izvērsums!O20</f>
        <v>9750.1164000000008</v>
      </c>
      <c r="P51" s="3">
        <f>Datu_tab__izvērsums!P20</f>
        <v>9750.1164000000008</v>
      </c>
      <c r="Q51" s="3">
        <f>Datu_tab__izvērsums!Q20</f>
        <v>9750.1164000000008</v>
      </c>
      <c r="R51" s="3">
        <f>Datu_tab__izvērsums!R20</f>
        <v>9750.1164000000008</v>
      </c>
      <c r="S51" s="3">
        <f>Datu_tab__izvērsums!S20</f>
        <v>9750.1164000000008</v>
      </c>
      <c r="T51" s="3">
        <f>Datu_tab__izvērsums!T20</f>
        <v>9750.1164000000008</v>
      </c>
      <c r="U51" s="3">
        <f>Datu_tab__izvērsums!U20</f>
        <v>9750.1164000000008</v>
      </c>
      <c r="V51" s="3">
        <f>Datu_tab__izvērsums!V20</f>
        <v>9750.1164000000008</v>
      </c>
      <c r="W51" s="3">
        <f>Datu_tab__izvērsums!W20</f>
        <v>9750.1164000000008</v>
      </c>
      <c r="X51" s="3">
        <f>Datu_tab__izvērsums!X20</f>
        <v>9750.1164000000008</v>
      </c>
      <c r="Y51" s="3">
        <f>Datu_tab__izvērsums!Y20</f>
        <v>9750.1164000000008</v>
      </c>
      <c r="Z51" s="3">
        <f>Datu_tab__izvērsums!Z20</f>
        <v>9750.1164000000008</v>
      </c>
      <c r="AA51" s="3">
        <f>Datu_tab__izvērsums!AA20</f>
        <v>9750.1164000000008</v>
      </c>
      <c r="AB51" s="3">
        <f>Datu_tab__izvērsums!AB20</f>
        <v>9750.1164000000008</v>
      </c>
      <c r="AC51" s="3">
        <f>Datu_tab__izvērsums!AC20</f>
        <v>9750.1164000000008</v>
      </c>
      <c r="AD51" s="3">
        <f>Datu_tab__izvērsums!AD20</f>
        <v>9750.1164000000008</v>
      </c>
      <c r="AE51" s="3">
        <f>Datu_tab__izvērsums!AE20</f>
        <v>9750.1164000000008</v>
      </c>
      <c r="AF51" s="3">
        <f>Datu_tab__izvērsums!AF20</f>
        <v>9750.1164000000008</v>
      </c>
      <c r="AG51" s="3">
        <f>Datu_tab__izvērsums!AG20</f>
        <v>9750.1164000000008</v>
      </c>
      <c r="AH51" s="3">
        <f>Datu_tab__izvērsums!AH20</f>
        <v>9750.1164000000008</v>
      </c>
      <c r="AI51" s="3">
        <f>Datu_tab__izvērsums!AI20</f>
        <v>9750.1164000000008</v>
      </c>
      <c r="AJ51" s="3">
        <f>Datu_tab__izvērsums!AJ20</f>
        <v>9750.1164000000008</v>
      </c>
      <c r="AK51" s="3">
        <f>Datu_tab__izvērsums!AK20</f>
        <v>9750.1164000000008</v>
      </c>
      <c r="AL51" s="3">
        <f>Datu_tab__izvērsums!AL20</f>
        <v>9750.1164000000008</v>
      </c>
      <c r="AM51" s="3">
        <f>Datu_tab__izvērsums!AM20</f>
        <v>9750.1164000000008</v>
      </c>
      <c r="AN51" s="3">
        <f>Datu_tab__izvērsums!AN20</f>
        <v>9750.1164000000008</v>
      </c>
      <c r="AO51" s="3">
        <f>Datu_tab__izvērsums!AO20</f>
        <v>9750.1164000000008</v>
      </c>
      <c r="AP51" s="3">
        <f>Datu_tab__izvērsums!AP20</f>
        <v>9750.1164000000008</v>
      </c>
      <c r="AQ51" s="3">
        <f>Datu_tab__izvērsums!AQ20</f>
        <v>9750.1164000000008</v>
      </c>
      <c r="AR51" s="3">
        <f>Datu_tab__izvērsums!AR20</f>
        <v>9750.1164000000008</v>
      </c>
      <c r="AS51" s="3">
        <f>Datu_tab__izvērsums!AS20</f>
        <v>9750.1164000000008</v>
      </c>
      <c r="AT51" s="3">
        <f>Datu_tab__izvērsums!AT20</f>
        <v>9750.1164000000008</v>
      </c>
      <c r="AU51" s="3">
        <f>Datu_tab__izvērsums!AU20</f>
        <v>9750.1164000000008</v>
      </c>
      <c r="AV51" s="3">
        <f>Datu_tab__izvērsums!AV20</f>
        <v>9750.1164000000008</v>
      </c>
      <c r="AW51" s="3">
        <f>Datu_tab__izvērsums!AW20</f>
        <v>9750.1164000000008</v>
      </c>
      <c r="AX51" s="3">
        <f>Datu_tab__izvērsums!AX20</f>
        <v>9750.1164000000008</v>
      </c>
      <c r="AY51" s="3">
        <f>Datu_tab__izvērsums!AY20</f>
        <v>9750.1164000000008</v>
      </c>
      <c r="AZ51" s="3">
        <f>Datu_tab__izvērsums!AZ20</f>
        <v>9750.1164000000008</v>
      </c>
    </row>
    <row r="52" spans="1:52" ht="15" x14ac:dyDescent="0.25">
      <c r="A52" s="33" t="s">
        <v>44</v>
      </c>
      <c r="B52" s="3"/>
      <c r="C52" s="34">
        <f>Datu_tab__izvērsums!C30</f>
        <v>0</v>
      </c>
      <c r="D52" s="3">
        <f>Datu_tab__izvērsums!D30</f>
        <v>0</v>
      </c>
      <c r="E52" s="3">
        <f>Datu_tab__izvērsums!E30</f>
        <v>24375.291000000001</v>
      </c>
      <c r="F52" s="3">
        <f>Datu_tab__izvērsums!F30</f>
        <v>48750.582000000002</v>
      </c>
      <c r="G52" s="3">
        <f>Datu_tab__izvērsums!G30</f>
        <v>73125.872999999992</v>
      </c>
      <c r="H52" s="3">
        <f>Datu_tab__izvērsums!H30</f>
        <v>121876.455</v>
      </c>
      <c r="I52" s="3">
        <f>Datu_tab__izvērsums!I30</f>
        <v>170627.03699999998</v>
      </c>
      <c r="J52" s="3">
        <f>Datu_tab__izvērsums!J30</f>
        <v>195002.32800000001</v>
      </c>
      <c r="K52" s="3">
        <f>Datu_tab__izvērsums!K30</f>
        <v>219377.61900000001</v>
      </c>
      <c r="L52" s="3">
        <f>Datu_tab__izvērsums!L30</f>
        <v>243752.91</v>
      </c>
      <c r="M52" s="3">
        <f>Datu_tab__izvērsums!M30</f>
        <v>243752.91</v>
      </c>
      <c r="N52" s="3">
        <f>Datu_tab__izvērsums!N30</f>
        <v>243752.91</v>
      </c>
      <c r="O52" s="3">
        <f>Datu_tab__izvērsums!O30</f>
        <v>243752.91</v>
      </c>
      <c r="P52" s="3">
        <f>Datu_tab__izvērsums!P30</f>
        <v>243752.91</v>
      </c>
      <c r="Q52" s="3">
        <f>Datu_tab__izvērsums!Q30</f>
        <v>243752.91</v>
      </c>
      <c r="R52" s="3">
        <f>Datu_tab__izvērsums!R30</f>
        <v>243752.91</v>
      </c>
      <c r="S52" s="3">
        <f>Datu_tab__izvērsums!S30</f>
        <v>243752.91</v>
      </c>
      <c r="T52" s="3">
        <f>Datu_tab__izvērsums!T30</f>
        <v>243752.91</v>
      </c>
      <c r="U52" s="3">
        <f>Datu_tab__izvērsums!U30</f>
        <v>243752.91</v>
      </c>
      <c r="V52" s="3">
        <f>Datu_tab__izvērsums!V30</f>
        <v>243752.91</v>
      </c>
      <c r="W52" s="3">
        <f>Datu_tab__izvērsums!W30</f>
        <v>243752.91</v>
      </c>
      <c r="X52" s="3">
        <f>Datu_tab__izvērsums!X30</f>
        <v>243752.91</v>
      </c>
      <c r="Y52" s="3">
        <f>Datu_tab__izvērsums!Y30</f>
        <v>243752.91</v>
      </c>
      <c r="Z52" s="3">
        <f>Datu_tab__izvērsums!Z30</f>
        <v>243752.91</v>
      </c>
      <c r="AA52" s="3">
        <f>Datu_tab__izvērsums!AA30</f>
        <v>243752.91</v>
      </c>
      <c r="AB52" s="3">
        <f>Datu_tab__izvērsums!AB30</f>
        <v>243752.91</v>
      </c>
      <c r="AC52" s="3">
        <f>Datu_tab__izvērsums!AC30</f>
        <v>243752.91</v>
      </c>
      <c r="AD52" s="3">
        <f>Datu_tab__izvērsums!AD30</f>
        <v>243752.91</v>
      </c>
      <c r="AE52" s="3">
        <f>Datu_tab__izvērsums!AE30</f>
        <v>243752.91</v>
      </c>
      <c r="AF52" s="3">
        <f>Datu_tab__izvērsums!AF30</f>
        <v>243752.91</v>
      </c>
      <c r="AG52" s="3">
        <f>Datu_tab__izvērsums!AG30</f>
        <v>243752.91</v>
      </c>
      <c r="AH52" s="3">
        <f>Datu_tab__izvērsums!AH30</f>
        <v>243752.91</v>
      </c>
      <c r="AI52" s="3">
        <f>Datu_tab__izvērsums!AI30</f>
        <v>243752.91</v>
      </c>
      <c r="AJ52" s="3">
        <f>Datu_tab__izvērsums!AJ30</f>
        <v>243752.91</v>
      </c>
      <c r="AK52" s="3">
        <f>Datu_tab__izvērsums!AK30</f>
        <v>243752.91</v>
      </c>
      <c r="AL52" s="3">
        <f>Datu_tab__izvērsums!AL30</f>
        <v>243752.91</v>
      </c>
      <c r="AM52" s="3">
        <f>Datu_tab__izvērsums!AM30</f>
        <v>243752.91</v>
      </c>
      <c r="AN52" s="3">
        <f>Datu_tab__izvērsums!AN30</f>
        <v>243752.91</v>
      </c>
      <c r="AO52" s="3">
        <f>Datu_tab__izvērsums!AO30</f>
        <v>243752.91</v>
      </c>
      <c r="AP52" s="3">
        <f>Datu_tab__izvērsums!AP30</f>
        <v>243752.91</v>
      </c>
      <c r="AQ52" s="3">
        <f>Datu_tab__izvērsums!AQ30</f>
        <v>243752.91</v>
      </c>
      <c r="AR52" s="3">
        <f>Datu_tab__izvērsums!AR30</f>
        <v>243752.91</v>
      </c>
      <c r="AS52" s="3">
        <f>Datu_tab__izvērsums!AS30</f>
        <v>243752.91</v>
      </c>
      <c r="AT52" s="3">
        <f>Datu_tab__izvērsums!AT30</f>
        <v>243752.91</v>
      </c>
      <c r="AU52" s="3">
        <f>Datu_tab__izvērsums!AU30</f>
        <v>243752.91</v>
      </c>
      <c r="AV52" s="3">
        <f>Datu_tab__izvērsums!AV30</f>
        <v>243752.91</v>
      </c>
      <c r="AW52" s="3">
        <f>Datu_tab__izvērsums!AW30</f>
        <v>243752.91</v>
      </c>
      <c r="AX52" s="3">
        <f>Datu_tab__izvērsums!AX30</f>
        <v>243752.91</v>
      </c>
      <c r="AY52" s="3">
        <f>Datu_tab__izvērsums!AY30</f>
        <v>243752.91</v>
      </c>
      <c r="AZ52" s="3">
        <f>Datu_tab__izvērsums!AZ30</f>
        <v>243752.91</v>
      </c>
    </row>
    <row r="53" spans="1:52" ht="15" x14ac:dyDescent="0.25">
      <c r="A53" s="33" t="s">
        <v>4</v>
      </c>
      <c r="B53" s="3"/>
      <c r="C53" s="34">
        <f>Datu_tab__izvērsums!C40</f>
        <v>0</v>
      </c>
      <c r="D53" s="3">
        <f>Datu_tab__izvērsums!D40</f>
        <v>0</v>
      </c>
      <c r="E53" s="3">
        <f>Datu_tab__izvērsums!E40</f>
        <v>0</v>
      </c>
      <c r="F53" s="3">
        <f>Datu_tab__izvērsums!F40</f>
        <v>0</v>
      </c>
      <c r="G53" s="3">
        <f>Datu_tab__izvērsums!G40</f>
        <v>0</v>
      </c>
      <c r="H53" s="3">
        <f>Datu_tab__izvērsums!H40</f>
        <v>0</v>
      </c>
      <c r="I53" s="3">
        <f>Datu_tab__izvērsums!I40</f>
        <v>0</v>
      </c>
      <c r="J53" s="3">
        <f>Datu_tab__izvērsums!J40</f>
        <v>0</v>
      </c>
      <c r="K53" s="3">
        <f>Datu_tab__izvērsums!K40</f>
        <v>0</v>
      </c>
      <c r="L53" s="3">
        <f>Datu_tab__izvērsums!L40</f>
        <v>0</v>
      </c>
      <c r="M53" s="3">
        <f>Datu_tab__izvērsums!M40</f>
        <v>0</v>
      </c>
      <c r="N53" s="3">
        <f>Datu_tab__izvērsums!N40</f>
        <v>0</v>
      </c>
      <c r="O53" s="3">
        <f>Datu_tab__izvērsums!O40</f>
        <v>0</v>
      </c>
      <c r="P53" s="3">
        <f>Datu_tab__izvērsums!P40</f>
        <v>0</v>
      </c>
      <c r="Q53" s="3">
        <f>Datu_tab__izvērsums!Q40</f>
        <v>0</v>
      </c>
      <c r="R53" s="3">
        <f>Datu_tab__izvērsums!R40</f>
        <v>0</v>
      </c>
      <c r="S53" s="3">
        <f>Datu_tab__izvērsums!S40</f>
        <v>0</v>
      </c>
      <c r="T53" s="3">
        <f>Datu_tab__izvērsums!T40</f>
        <v>0</v>
      </c>
      <c r="U53" s="3">
        <f>Datu_tab__izvērsums!U40</f>
        <v>0</v>
      </c>
      <c r="V53" s="3">
        <f>Datu_tab__izvērsums!V40</f>
        <v>0</v>
      </c>
      <c r="W53" s="3">
        <f>Datu_tab__izvērsums!W40</f>
        <v>0</v>
      </c>
      <c r="X53" s="3">
        <f>Datu_tab__izvērsums!X40</f>
        <v>0</v>
      </c>
      <c r="Y53" s="3">
        <f>Datu_tab__izvērsums!Y40</f>
        <v>0</v>
      </c>
      <c r="Z53" s="3">
        <f>Datu_tab__izvērsums!Z40</f>
        <v>0</v>
      </c>
      <c r="AA53" s="3">
        <f>Datu_tab__izvērsums!AA40</f>
        <v>0</v>
      </c>
      <c r="AB53" s="3">
        <f>Datu_tab__izvērsums!AB40</f>
        <v>0</v>
      </c>
      <c r="AC53" s="3">
        <f>Datu_tab__izvērsums!AC40</f>
        <v>0</v>
      </c>
      <c r="AD53" s="3">
        <f>Datu_tab__izvērsums!AD40</f>
        <v>0</v>
      </c>
      <c r="AE53" s="3">
        <f>Datu_tab__izvērsums!AE40</f>
        <v>0</v>
      </c>
      <c r="AF53" s="3">
        <f>Datu_tab__izvērsums!AF40</f>
        <v>0</v>
      </c>
      <c r="AG53" s="3">
        <f>Datu_tab__izvērsums!AG40</f>
        <v>0</v>
      </c>
      <c r="AH53" s="3">
        <f>Datu_tab__izvērsums!AH40</f>
        <v>0</v>
      </c>
      <c r="AI53" s="3">
        <f>Datu_tab__izvērsums!AI40</f>
        <v>0</v>
      </c>
      <c r="AJ53" s="3">
        <f>Datu_tab__izvērsums!AJ40</f>
        <v>0</v>
      </c>
      <c r="AK53" s="3">
        <f>Datu_tab__izvērsums!AK40</f>
        <v>0</v>
      </c>
      <c r="AL53" s="3">
        <f>Datu_tab__izvērsums!AL40</f>
        <v>0</v>
      </c>
      <c r="AM53" s="3">
        <f>Datu_tab__izvērsums!AM40</f>
        <v>0</v>
      </c>
      <c r="AN53" s="3">
        <f>Datu_tab__izvērsums!AN40</f>
        <v>0</v>
      </c>
      <c r="AO53" s="3">
        <f>Datu_tab__izvērsums!AO40</f>
        <v>0</v>
      </c>
      <c r="AP53" s="3">
        <f>Datu_tab__izvērsums!AP40</f>
        <v>0</v>
      </c>
      <c r="AQ53" s="3">
        <f>Datu_tab__izvērsums!AQ40</f>
        <v>0</v>
      </c>
      <c r="AR53" s="3">
        <f>Datu_tab__izvērsums!AR40</f>
        <v>0</v>
      </c>
      <c r="AS53" s="3">
        <f>Datu_tab__izvērsums!AS40</f>
        <v>0</v>
      </c>
      <c r="AT53" s="3">
        <f>Datu_tab__izvērsums!AT40</f>
        <v>0</v>
      </c>
      <c r="AU53" s="3">
        <f>Datu_tab__izvērsums!AU40</f>
        <v>0</v>
      </c>
      <c r="AV53" s="3">
        <f>Datu_tab__izvērsums!AV40</f>
        <v>0</v>
      </c>
      <c r="AW53" s="3">
        <f>Datu_tab__izvērsums!AW40</f>
        <v>0</v>
      </c>
      <c r="AX53" s="3">
        <f>Datu_tab__izvērsums!AX40</f>
        <v>0</v>
      </c>
      <c r="AY53" s="3">
        <f>Datu_tab__izvērsums!AY40</f>
        <v>0</v>
      </c>
      <c r="AZ53" s="3">
        <f>Datu_tab__izvērsums!AZ40</f>
        <v>0</v>
      </c>
    </row>
    <row r="54" spans="1:52" s="39" customFormat="1" ht="15" x14ac:dyDescent="0.25">
      <c r="A54" s="35" t="s">
        <v>45</v>
      </c>
      <c r="B54" s="36"/>
      <c r="C54" s="50">
        <f t="shared" ref="C54:AH54" si="10">SUM(C50:C53)</f>
        <v>0</v>
      </c>
      <c r="D54" s="36">
        <f t="shared" si="10"/>
        <v>2437529.1</v>
      </c>
      <c r="E54" s="36">
        <f t="shared" si="10"/>
        <v>2462879.4026400005</v>
      </c>
      <c r="F54" s="36">
        <f t="shared" si="10"/>
        <v>3706994.2552799997</v>
      </c>
      <c r="G54" s="36">
        <f t="shared" si="10"/>
        <v>3732344.5579200001</v>
      </c>
      <c r="H54" s="36">
        <f t="shared" si="10"/>
        <v>3783045.1631999998</v>
      </c>
      <c r="I54" s="36">
        <f t="shared" si="10"/>
        <v>3833745.7684800001</v>
      </c>
      <c r="J54" s="36">
        <f t="shared" si="10"/>
        <v>2640331.5211200002</v>
      </c>
      <c r="K54" s="36">
        <f t="shared" si="10"/>
        <v>2665681.8237600001</v>
      </c>
      <c r="L54" s="36">
        <f t="shared" si="10"/>
        <v>253503.0264</v>
      </c>
      <c r="M54" s="36">
        <f t="shared" si="10"/>
        <v>253503.0264</v>
      </c>
      <c r="N54" s="36">
        <f t="shared" si="10"/>
        <v>253503.0264</v>
      </c>
      <c r="O54" s="36">
        <f t="shared" si="10"/>
        <v>253503.0264</v>
      </c>
      <c r="P54" s="36">
        <f t="shared" si="10"/>
        <v>253503.0264</v>
      </c>
      <c r="Q54" s="36">
        <f t="shared" si="10"/>
        <v>253503.0264</v>
      </c>
      <c r="R54" s="36">
        <f t="shared" si="10"/>
        <v>253503.0264</v>
      </c>
      <c r="S54" s="36">
        <f t="shared" si="10"/>
        <v>253503.0264</v>
      </c>
      <c r="T54" s="36">
        <f t="shared" si="10"/>
        <v>253503.0264</v>
      </c>
      <c r="U54" s="36">
        <f t="shared" si="10"/>
        <v>253503.0264</v>
      </c>
      <c r="V54" s="36">
        <f t="shared" si="10"/>
        <v>253503.0264</v>
      </c>
      <c r="W54" s="36">
        <f t="shared" si="10"/>
        <v>253503.0264</v>
      </c>
      <c r="X54" s="36">
        <f t="shared" si="10"/>
        <v>253503.0264</v>
      </c>
      <c r="Y54" s="36">
        <f t="shared" si="10"/>
        <v>253503.0264</v>
      </c>
      <c r="Z54" s="36">
        <f t="shared" si="10"/>
        <v>253503.0264</v>
      </c>
      <c r="AA54" s="36">
        <f t="shared" si="10"/>
        <v>253503.0264</v>
      </c>
      <c r="AB54" s="36">
        <f t="shared" si="10"/>
        <v>253503.0264</v>
      </c>
      <c r="AC54" s="36">
        <f t="shared" si="10"/>
        <v>253503.0264</v>
      </c>
      <c r="AD54" s="36">
        <f t="shared" si="10"/>
        <v>253503.0264</v>
      </c>
      <c r="AE54" s="36">
        <f t="shared" si="10"/>
        <v>253503.0264</v>
      </c>
      <c r="AF54" s="36">
        <f t="shared" si="10"/>
        <v>253503.0264</v>
      </c>
      <c r="AG54" s="36">
        <f t="shared" si="10"/>
        <v>253503.0264</v>
      </c>
      <c r="AH54" s="36">
        <f t="shared" si="10"/>
        <v>253503.0264</v>
      </c>
      <c r="AI54" s="36">
        <f t="shared" ref="AI54:BN54" si="11">SUM(AI50:AI53)</f>
        <v>253503.0264</v>
      </c>
      <c r="AJ54" s="36">
        <f t="shared" si="11"/>
        <v>253503.0264</v>
      </c>
      <c r="AK54" s="36">
        <f t="shared" si="11"/>
        <v>253503.0264</v>
      </c>
      <c r="AL54" s="36">
        <f t="shared" si="11"/>
        <v>253503.0264</v>
      </c>
      <c r="AM54" s="36">
        <f t="shared" si="11"/>
        <v>253503.0264</v>
      </c>
      <c r="AN54" s="36">
        <f t="shared" si="11"/>
        <v>253503.0264</v>
      </c>
      <c r="AO54" s="36">
        <f t="shared" si="11"/>
        <v>253503.0264</v>
      </c>
      <c r="AP54" s="36">
        <f t="shared" si="11"/>
        <v>253503.0264</v>
      </c>
      <c r="AQ54" s="36">
        <f t="shared" si="11"/>
        <v>253503.0264</v>
      </c>
      <c r="AR54" s="36">
        <f t="shared" si="11"/>
        <v>253503.0264</v>
      </c>
      <c r="AS54" s="36">
        <f t="shared" si="11"/>
        <v>253503.0264</v>
      </c>
      <c r="AT54" s="36">
        <f t="shared" si="11"/>
        <v>253503.0264</v>
      </c>
      <c r="AU54" s="36">
        <f t="shared" si="11"/>
        <v>253503.0264</v>
      </c>
      <c r="AV54" s="36">
        <f t="shared" si="11"/>
        <v>253503.0264</v>
      </c>
      <c r="AW54" s="36">
        <f t="shared" si="11"/>
        <v>253503.0264</v>
      </c>
      <c r="AX54" s="36">
        <f t="shared" si="11"/>
        <v>253503.0264</v>
      </c>
      <c r="AY54" s="36">
        <f t="shared" si="11"/>
        <v>253503.0264</v>
      </c>
      <c r="AZ54" s="36">
        <f t="shared" si="11"/>
        <v>253503.0264</v>
      </c>
    </row>
    <row r="55" spans="1:52" s="39" customFormat="1" ht="15" x14ac:dyDescent="0.25">
      <c r="A55" s="35" t="s">
        <v>46</v>
      </c>
      <c r="B55" s="36"/>
      <c r="C55" s="50">
        <f t="shared" ref="C55:AH55" si="12">C48-C54</f>
        <v>0</v>
      </c>
      <c r="D55" s="36">
        <f t="shared" si="12"/>
        <v>-2437529.1</v>
      </c>
      <c r="E55" s="36">
        <f t="shared" si="12"/>
        <v>-2396436.7962000007</v>
      </c>
      <c r="F55" s="36">
        <f t="shared" si="12"/>
        <v>-3574109.0423999997</v>
      </c>
      <c r="G55" s="36">
        <f t="shared" si="12"/>
        <v>-3533016.7386000003</v>
      </c>
      <c r="H55" s="36">
        <f t="shared" si="12"/>
        <v>-3450832.1310000001</v>
      </c>
      <c r="I55" s="36">
        <f t="shared" si="12"/>
        <v>-3368647.5234000003</v>
      </c>
      <c r="J55" s="36">
        <f t="shared" si="12"/>
        <v>-2108790.6696000001</v>
      </c>
      <c r="K55" s="36">
        <f t="shared" si="12"/>
        <v>-2067698.3658000003</v>
      </c>
      <c r="L55" s="36">
        <f t="shared" si="12"/>
        <v>410923.03799999994</v>
      </c>
      <c r="M55" s="36">
        <f t="shared" si="12"/>
        <v>410923.03799999994</v>
      </c>
      <c r="N55" s="36">
        <f t="shared" si="12"/>
        <v>410923.03799999994</v>
      </c>
      <c r="O55" s="36">
        <f t="shared" si="12"/>
        <v>410923.03799999994</v>
      </c>
      <c r="P55" s="36">
        <f t="shared" si="12"/>
        <v>410923.03799999994</v>
      </c>
      <c r="Q55" s="36">
        <f t="shared" si="12"/>
        <v>410923.03799999994</v>
      </c>
      <c r="R55" s="36">
        <f t="shared" si="12"/>
        <v>410923.03799999994</v>
      </c>
      <c r="S55" s="36">
        <f t="shared" si="12"/>
        <v>410923.03799999994</v>
      </c>
      <c r="T55" s="36">
        <f t="shared" si="12"/>
        <v>410923.03799999994</v>
      </c>
      <c r="U55" s="36">
        <f t="shared" si="12"/>
        <v>410923.03799999994</v>
      </c>
      <c r="V55" s="36">
        <f t="shared" si="12"/>
        <v>410923.03799999994</v>
      </c>
      <c r="W55" s="36">
        <f t="shared" si="12"/>
        <v>410923.03799999994</v>
      </c>
      <c r="X55" s="36">
        <f t="shared" si="12"/>
        <v>410923.03799999994</v>
      </c>
      <c r="Y55" s="36">
        <f t="shared" si="12"/>
        <v>410923.03799999994</v>
      </c>
      <c r="Z55" s="36">
        <f t="shared" si="12"/>
        <v>410923.03799999994</v>
      </c>
      <c r="AA55" s="36">
        <f t="shared" si="12"/>
        <v>410923.03799999994</v>
      </c>
      <c r="AB55" s="36">
        <f t="shared" si="12"/>
        <v>410923.03799999994</v>
      </c>
      <c r="AC55" s="36">
        <f t="shared" si="12"/>
        <v>410923.03799999994</v>
      </c>
      <c r="AD55" s="36">
        <f t="shared" si="12"/>
        <v>410923.03799999994</v>
      </c>
      <c r="AE55" s="36">
        <f t="shared" si="12"/>
        <v>410923.03799999994</v>
      </c>
      <c r="AF55" s="36">
        <f t="shared" si="12"/>
        <v>410923.03799999994</v>
      </c>
      <c r="AG55" s="36">
        <f t="shared" si="12"/>
        <v>410923.03799999994</v>
      </c>
      <c r="AH55" s="36">
        <f t="shared" si="12"/>
        <v>410923.03799999994</v>
      </c>
      <c r="AI55" s="36">
        <f t="shared" ref="AI55:BN55" si="13">AI48-AI54</f>
        <v>410923.03799999994</v>
      </c>
      <c r="AJ55" s="36">
        <f t="shared" si="13"/>
        <v>410923.03799999994</v>
      </c>
      <c r="AK55" s="36">
        <f t="shared" si="13"/>
        <v>410923.03799999994</v>
      </c>
      <c r="AL55" s="36">
        <f t="shared" si="13"/>
        <v>410923.03799999994</v>
      </c>
      <c r="AM55" s="36">
        <f t="shared" si="13"/>
        <v>410923.03799999994</v>
      </c>
      <c r="AN55" s="36">
        <f t="shared" si="13"/>
        <v>410923.03799999994</v>
      </c>
      <c r="AO55" s="36">
        <f t="shared" si="13"/>
        <v>410923.03799999994</v>
      </c>
      <c r="AP55" s="36">
        <f t="shared" si="13"/>
        <v>410923.03799999994</v>
      </c>
      <c r="AQ55" s="36">
        <f t="shared" si="13"/>
        <v>410923.03799999994</v>
      </c>
      <c r="AR55" s="36">
        <f t="shared" si="13"/>
        <v>410923.03799999994</v>
      </c>
      <c r="AS55" s="36">
        <f t="shared" si="13"/>
        <v>410923.03799999994</v>
      </c>
      <c r="AT55" s="36">
        <f t="shared" si="13"/>
        <v>410923.03799999994</v>
      </c>
      <c r="AU55" s="36">
        <f t="shared" si="13"/>
        <v>410923.03799999994</v>
      </c>
      <c r="AV55" s="36">
        <f t="shared" si="13"/>
        <v>410923.03799999994</v>
      </c>
      <c r="AW55" s="36">
        <f t="shared" si="13"/>
        <v>410923.03799999994</v>
      </c>
      <c r="AX55" s="36">
        <f t="shared" si="13"/>
        <v>410923.03799999994</v>
      </c>
      <c r="AY55" s="36">
        <f t="shared" si="13"/>
        <v>410923.03799999994</v>
      </c>
      <c r="AZ55" s="36">
        <f t="shared" si="13"/>
        <v>410923.03799999994</v>
      </c>
    </row>
    <row r="56" spans="1:52" s="39" customFormat="1" ht="15" x14ac:dyDescent="0.25">
      <c r="A56" s="35" t="s">
        <v>47</v>
      </c>
      <c r="B56" s="36"/>
      <c r="C56" s="50">
        <f>C55</f>
        <v>0</v>
      </c>
      <c r="D56" s="36">
        <f t="shared" ref="D56:AI56" si="14">C56+D55</f>
        <v>-2437529.1</v>
      </c>
      <c r="E56" s="36">
        <f t="shared" si="14"/>
        <v>-4833965.8962000012</v>
      </c>
      <c r="F56" s="36">
        <f t="shared" si="14"/>
        <v>-8408074.9386</v>
      </c>
      <c r="G56" s="36">
        <f t="shared" si="14"/>
        <v>-11941091.677200001</v>
      </c>
      <c r="H56" s="36">
        <f t="shared" si="14"/>
        <v>-15391923.808200002</v>
      </c>
      <c r="I56" s="36">
        <f t="shared" si="14"/>
        <v>-18760571.331600003</v>
      </c>
      <c r="J56" s="36">
        <f t="shared" si="14"/>
        <v>-20869362.001200002</v>
      </c>
      <c r="K56" s="36">
        <f t="shared" si="14"/>
        <v>-22937060.367000002</v>
      </c>
      <c r="L56" s="36">
        <f t="shared" si="14"/>
        <v>-22526137.329000004</v>
      </c>
      <c r="M56" s="36">
        <f t="shared" si="14"/>
        <v>-22115214.291000005</v>
      </c>
      <c r="N56" s="36">
        <f t="shared" si="14"/>
        <v>-21704291.253000006</v>
      </c>
      <c r="O56" s="36">
        <f t="shared" si="14"/>
        <v>-21293368.215000007</v>
      </c>
      <c r="P56" s="36">
        <f t="shared" si="14"/>
        <v>-20882445.177000009</v>
      </c>
      <c r="Q56" s="36">
        <f t="shared" si="14"/>
        <v>-20471522.13900001</v>
      </c>
      <c r="R56" s="36">
        <f t="shared" si="14"/>
        <v>-20060599.101000011</v>
      </c>
      <c r="S56" s="36">
        <f t="shared" si="14"/>
        <v>-19649676.063000012</v>
      </c>
      <c r="T56" s="36">
        <f t="shared" si="14"/>
        <v>-19238753.025000013</v>
      </c>
      <c r="U56" s="36">
        <f t="shared" si="14"/>
        <v>-18827829.987000015</v>
      </c>
      <c r="V56" s="36">
        <f t="shared" si="14"/>
        <v>-18416906.949000016</v>
      </c>
      <c r="W56" s="36">
        <f t="shared" si="14"/>
        <v>-18005983.911000017</v>
      </c>
      <c r="X56" s="36">
        <f t="shared" si="14"/>
        <v>-17595060.873000018</v>
      </c>
      <c r="Y56" s="36">
        <f t="shared" si="14"/>
        <v>-17184137.83500002</v>
      </c>
      <c r="Z56" s="36">
        <f t="shared" si="14"/>
        <v>-16773214.797000019</v>
      </c>
      <c r="AA56" s="36">
        <f t="shared" si="14"/>
        <v>-16362291.759000018</v>
      </c>
      <c r="AB56" s="36">
        <f t="shared" si="14"/>
        <v>-15951368.721000018</v>
      </c>
      <c r="AC56" s="36">
        <f t="shared" si="14"/>
        <v>-15540445.683000017</v>
      </c>
      <c r="AD56" s="36">
        <f t="shared" si="14"/>
        <v>-15129522.645000016</v>
      </c>
      <c r="AE56" s="36">
        <f t="shared" si="14"/>
        <v>-14718599.607000016</v>
      </c>
      <c r="AF56" s="36">
        <f t="shared" si="14"/>
        <v>-14307676.569000015</v>
      </c>
      <c r="AG56" s="36">
        <f t="shared" si="14"/>
        <v>-13896753.531000014</v>
      </c>
      <c r="AH56" s="36">
        <f t="shared" si="14"/>
        <v>-13485830.493000014</v>
      </c>
      <c r="AI56" s="36">
        <f t="shared" si="14"/>
        <v>-13074907.455000013</v>
      </c>
      <c r="AJ56" s="36">
        <f t="shared" ref="AJ56:BO56" si="15">AI56+AJ55</f>
        <v>-12663984.417000012</v>
      </c>
      <c r="AK56" s="36">
        <f t="shared" si="15"/>
        <v>-12253061.379000012</v>
      </c>
      <c r="AL56" s="36">
        <f t="shared" si="15"/>
        <v>-11842138.341000011</v>
      </c>
      <c r="AM56" s="36">
        <f t="shared" si="15"/>
        <v>-11431215.303000011</v>
      </c>
      <c r="AN56" s="36">
        <f t="shared" si="15"/>
        <v>-11020292.26500001</v>
      </c>
      <c r="AO56" s="36">
        <f t="shared" si="15"/>
        <v>-10609369.227000009</v>
      </c>
      <c r="AP56" s="36">
        <f t="shared" si="15"/>
        <v>-10198446.189000009</v>
      </c>
      <c r="AQ56" s="36">
        <f t="shared" si="15"/>
        <v>-9787523.151000008</v>
      </c>
      <c r="AR56" s="36">
        <f t="shared" si="15"/>
        <v>-9376600.1130000073</v>
      </c>
      <c r="AS56" s="36">
        <f t="shared" si="15"/>
        <v>-8965677.0750000067</v>
      </c>
      <c r="AT56" s="36">
        <f t="shared" si="15"/>
        <v>-8554754.0370000061</v>
      </c>
      <c r="AU56" s="36">
        <f t="shared" si="15"/>
        <v>-8143830.9990000064</v>
      </c>
      <c r="AV56" s="36">
        <f t="shared" si="15"/>
        <v>-7732907.9610000066</v>
      </c>
      <c r="AW56" s="36">
        <f t="shared" si="15"/>
        <v>-7321984.9230000069</v>
      </c>
      <c r="AX56" s="36">
        <f t="shared" si="15"/>
        <v>-6911061.8850000072</v>
      </c>
      <c r="AY56" s="36">
        <f t="shared" si="15"/>
        <v>-6500138.8470000075</v>
      </c>
      <c r="AZ56" s="36">
        <f t="shared" si="15"/>
        <v>-6089215.8090000078</v>
      </c>
    </row>
    <row r="57" spans="1:52" ht="15" x14ac:dyDescent="0.25"/>
    <row r="58" spans="1:52" s="45" customFormat="1" ht="11.25" outlineLevel="1" x14ac:dyDescent="0.2">
      <c r="A58" s="42" t="s">
        <v>48</v>
      </c>
      <c r="B58" s="43" t="s">
        <v>49</v>
      </c>
      <c r="C58" s="44">
        <f t="shared" ref="C58:AH58" si="16">IF(C48=0,0,C55/C48)</f>
        <v>0</v>
      </c>
      <c r="D58" s="44">
        <f t="shared" si="16"/>
        <v>0</v>
      </c>
      <c r="E58" s="44">
        <f t="shared" si="16"/>
        <v>-36.067772241356415</v>
      </c>
      <c r="F58" s="44">
        <f t="shared" si="16"/>
        <v>-26.896213393039794</v>
      </c>
      <c r="G58" s="44">
        <f t="shared" si="16"/>
        <v>-17.72465454472319</v>
      </c>
      <c r="H58" s="44">
        <f t="shared" si="16"/>
        <v>-10.387407466069901</v>
      </c>
      <c r="I58" s="44">
        <f t="shared" si="16"/>
        <v>-7.2428730037899225</v>
      </c>
      <c r="J58" s="44">
        <f t="shared" si="16"/>
        <v>-3.9673162722482753</v>
      </c>
      <c r="K58" s="44">
        <f t="shared" si="16"/>
        <v>-3.4577852251195749</v>
      </c>
      <c r="L58" s="44">
        <f t="shared" si="16"/>
        <v>0.6184631519100291</v>
      </c>
      <c r="M58" s="44">
        <f t="shared" si="16"/>
        <v>0.6184631519100291</v>
      </c>
      <c r="N58" s="44">
        <f t="shared" si="16"/>
        <v>0.6184631519100291</v>
      </c>
      <c r="O58" s="44">
        <f t="shared" si="16"/>
        <v>0.6184631519100291</v>
      </c>
      <c r="P58" s="44">
        <f t="shared" si="16"/>
        <v>0.6184631519100291</v>
      </c>
      <c r="Q58" s="44">
        <f t="shared" si="16"/>
        <v>0.6184631519100291</v>
      </c>
      <c r="R58" s="44">
        <f t="shared" si="16"/>
        <v>0.6184631519100291</v>
      </c>
      <c r="S58" s="44">
        <f t="shared" si="16"/>
        <v>0.6184631519100291</v>
      </c>
      <c r="T58" s="44">
        <f t="shared" si="16"/>
        <v>0.6184631519100291</v>
      </c>
      <c r="U58" s="44">
        <f t="shared" si="16"/>
        <v>0.6184631519100291</v>
      </c>
      <c r="V58" s="44">
        <f t="shared" si="16"/>
        <v>0.6184631519100291</v>
      </c>
      <c r="W58" s="44">
        <f t="shared" si="16"/>
        <v>0.6184631519100291</v>
      </c>
      <c r="X58" s="44">
        <f t="shared" si="16"/>
        <v>0.6184631519100291</v>
      </c>
      <c r="Y58" s="44">
        <f t="shared" si="16"/>
        <v>0.6184631519100291</v>
      </c>
      <c r="Z58" s="44">
        <f t="shared" si="16"/>
        <v>0.6184631519100291</v>
      </c>
      <c r="AA58" s="44">
        <f t="shared" si="16"/>
        <v>0.6184631519100291</v>
      </c>
      <c r="AB58" s="44">
        <f t="shared" si="16"/>
        <v>0.6184631519100291</v>
      </c>
      <c r="AC58" s="44">
        <f t="shared" si="16"/>
        <v>0.6184631519100291</v>
      </c>
      <c r="AD58" s="44">
        <f t="shared" si="16"/>
        <v>0.6184631519100291</v>
      </c>
      <c r="AE58" s="44">
        <f t="shared" si="16"/>
        <v>0.6184631519100291</v>
      </c>
      <c r="AF58" s="44">
        <f t="shared" si="16"/>
        <v>0.6184631519100291</v>
      </c>
      <c r="AG58" s="44">
        <f t="shared" si="16"/>
        <v>0.6184631519100291</v>
      </c>
      <c r="AH58" s="44">
        <f t="shared" si="16"/>
        <v>0.6184631519100291</v>
      </c>
      <c r="AI58" s="44">
        <f t="shared" ref="AI58:AZ58" si="17">IF(AI48=0,0,AI55/AI48)</f>
        <v>0.6184631519100291</v>
      </c>
      <c r="AJ58" s="44">
        <f t="shared" si="17"/>
        <v>0.6184631519100291</v>
      </c>
      <c r="AK58" s="44">
        <f t="shared" si="17"/>
        <v>0.6184631519100291</v>
      </c>
      <c r="AL58" s="44">
        <f t="shared" si="17"/>
        <v>0.6184631519100291</v>
      </c>
      <c r="AM58" s="44">
        <f t="shared" si="17"/>
        <v>0.6184631519100291</v>
      </c>
      <c r="AN58" s="44">
        <f t="shared" si="17"/>
        <v>0.6184631519100291</v>
      </c>
      <c r="AO58" s="44">
        <f t="shared" si="17"/>
        <v>0.6184631519100291</v>
      </c>
      <c r="AP58" s="44">
        <f t="shared" si="17"/>
        <v>0.6184631519100291</v>
      </c>
      <c r="AQ58" s="44">
        <f t="shared" si="17"/>
        <v>0.6184631519100291</v>
      </c>
      <c r="AR58" s="44">
        <f t="shared" si="17"/>
        <v>0.6184631519100291</v>
      </c>
      <c r="AS58" s="44">
        <f t="shared" si="17"/>
        <v>0.6184631519100291</v>
      </c>
      <c r="AT58" s="44">
        <f t="shared" si="17"/>
        <v>0.6184631519100291</v>
      </c>
      <c r="AU58" s="44">
        <f t="shared" si="17"/>
        <v>0.6184631519100291</v>
      </c>
      <c r="AV58" s="44">
        <f t="shared" si="17"/>
        <v>0.6184631519100291</v>
      </c>
      <c r="AW58" s="44">
        <f t="shared" si="17"/>
        <v>0.6184631519100291</v>
      </c>
      <c r="AX58" s="44">
        <f t="shared" si="17"/>
        <v>0.6184631519100291</v>
      </c>
      <c r="AY58" s="44">
        <f t="shared" si="17"/>
        <v>0.6184631519100291</v>
      </c>
      <c r="AZ58" s="44">
        <f t="shared" si="17"/>
        <v>0.6184631519100291</v>
      </c>
    </row>
    <row r="59" spans="1:52" s="46" customFormat="1" ht="11.25" outlineLevel="1" x14ac:dyDescent="0.2">
      <c r="A59" s="42" t="s">
        <v>50</v>
      </c>
      <c r="B59" s="43" t="s">
        <v>49</v>
      </c>
      <c r="C59" s="44">
        <f t="shared" ref="C59:AH59" si="18">C55/SUM($D$11:$K$11)</f>
        <v>0</v>
      </c>
      <c r="D59" s="44">
        <f t="shared" si="18"/>
        <v>-1.9323341827548381E-2</v>
      </c>
      <c r="E59" s="44">
        <f t="shared" si="18"/>
        <v>-1.8997585456964394E-2</v>
      </c>
      <c r="F59" s="44">
        <f t="shared" si="18"/>
        <v>-2.8333500000154582E-2</v>
      </c>
      <c r="G59" s="44">
        <f t="shared" si="18"/>
        <v>-2.8007743629570595E-2</v>
      </c>
      <c r="H59" s="44">
        <f t="shared" si="18"/>
        <v>-2.7356230888402607E-2</v>
      </c>
      <c r="I59" s="44">
        <f t="shared" si="18"/>
        <v>-2.6704718147234626E-2</v>
      </c>
      <c r="J59" s="44">
        <f t="shared" si="18"/>
        <v>-1.6717290862876443E-2</v>
      </c>
      <c r="K59" s="44">
        <f t="shared" si="18"/>
        <v>-1.6391534492292453E-2</v>
      </c>
      <c r="L59" s="44">
        <f t="shared" si="18"/>
        <v>3.2575637058399227E-3</v>
      </c>
      <c r="M59" s="44">
        <f t="shared" si="18"/>
        <v>3.2575637058399227E-3</v>
      </c>
      <c r="N59" s="44">
        <f t="shared" si="18"/>
        <v>3.2575637058399227E-3</v>
      </c>
      <c r="O59" s="44">
        <f t="shared" si="18"/>
        <v>3.2575637058399227E-3</v>
      </c>
      <c r="P59" s="44">
        <f t="shared" si="18"/>
        <v>3.2575637058399227E-3</v>
      </c>
      <c r="Q59" s="44">
        <f t="shared" si="18"/>
        <v>3.2575637058399227E-3</v>
      </c>
      <c r="R59" s="44">
        <f t="shared" si="18"/>
        <v>3.2575637058399227E-3</v>
      </c>
      <c r="S59" s="44">
        <f t="shared" si="18"/>
        <v>3.2575637058399227E-3</v>
      </c>
      <c r="T59" s="44">
        <f t="shared" si="18"/>
        <v>3.2575637058399227E-3</v>
      </c>
      <c r="U59" s="44">
        <f t="shared" si="18"/>
        <v>3.2575637058399227E-3</v>
      </c>
      <c r="V59" s="44">
        <f t="shared" si="18"/>
        <v>3.2575637058399227E-3</v>
      </c>
      <c r="W59" s="44">
        <f t="shared" si="18"/>
        <v>3.2575637058399227E-3</v>
      </c>
      <c r="X59" s="44">
        <f t="shared" si="18"/>
        <v>3.2575637058399227E-3</v>
      </c>
      <c r="Y59" s="44">
        <f t="shared" si="18"/>
        <v>3.2575637058399227E-3</v>
      </c>
      <c r="Z59" s="44">
        <f t="shared" si="18"/>
        <v>3.2575637058399227E-3</v>
      </c>
      <c r="AA59" s="44">
        <f t="shared" si="18"/>
        <v>3.2575637058399227E-3</v>
      </c>
      <c r="AB59" s="44">
        <f t="shared" si="18"/>
        <v>3.2575637058399227E-3</v>
      </c>
      <c r="AC59" s="44">
        <f t="shared" si="18"/>
        <v>3.2575637058399227E-3</v>
      </c>
      <c r="AD59" s="44">
        <f t="shared" si="18"/>
        <v>3.2575637058399227E-3</v>
      </c>
      <c r="AE59" s="44">
        <f t="shared" si="18"/>
        <v>3.2575637058399227E-3</v>
      </c>
      <c r="AF59" s="44">
        <f t="shared" si="18"/>
        <v>3.2575637058399227E-3</v>
      </c>
      <c r="AG59" s="44">
        <f t="shared" si="18"/>
        <v>3.2575637058399227E-3</v>
      </c>
      <c r="AH59" s="44">
        <f t="shared" si="18"/>
        <v>3.2575637058399227E-3</v>
      </c>
      <c r="AI59" s="44">
        <f t="shared" ref="AI59:AZ59" si="19">AI55/SUM($D$11:$K$11)</f>
        <v>3.2575637058399227E-3</v>
      </c>
      <c r="AJ59" s="44">
        <f t="shared" si="19"/>
        <v>3.2575637058399227E-3</v>
      </c>
      <c r="AK59" s="44">
        <f t="shared" si="19"/>
        <v>3.2575637058399227E-3</v>
      </c>
      <c r="AL59" s="44">
        <f t="shared" si="19"/>
        <v>3.2575637058399227E-3</v>
      </c>
      <c r="AM59" s="44">
        <f t="shared" si="19"/>
        <v>3.2575637058399227E-3</v>
      </c>
      <c r="AN59" s="44">
        <f t="shared" si="19"/>
        <v>3.2575637058399227E-3</v>
      </c>
      <c r="AO59" s="44">
        <f t="shared" si="19"/>
        <v>3.2575637058399227E-3</v>
      </c>
      <c r="AP59" s="44">
        <f t="shared" si="19"/>
        <v>3.2575637058399227E-3</v>
      </c>
      <c r="AQ59" s="44">
        <f t="shared" si="19"/>
        <v>3.2575637058399227E-3</v>
      </c>
      <c r="AR59" s="44">
        <f t="shared" si="19"/>
        <v>3.2575637058399227E-3</v>
      </c>
      <c r="AS59" s="44">
        <f t="shared" si="19"/>
        <v>3.2575637058399227E-3</v>
      </c>
      <c r="AT59" s="44">
        <f t="shared" si="19"/>
        <v>3.2575637058399227E-3</v>
      </c>
      <c r="AU59" s="44">
        <f t="shared" si="19"/>
        <v>3.2575637058399227E-3</v>
      </c>
      <c r="AV59" s="44">
        <f t="shared" si="19"/>
        <v>3.2575637058399227E-3</v>
      </c>
      <c r="AW59" s="44">
        <f t="shared" si="19"/>
        <v>3.2575637058399227E-3</v>
      </c>
      <c r="AX59" s="44">
        <f t="shared" si="19"/>
        <v>3.2575637058399227E-3</v>
      </c>
      <c r="AY59" s="44">
        <f t="shared" si="19"/>
        <v>3.2575637058399227E-3</v>
      </c>
      <c r="AZ59" s="44">
        <f t="shared" si="19"/>
        <v>3.2575637058399227E-3</v>
      </c>
    </row>
    <row r="60" spans="1:52" s="46" customFormat="1" ht="11.25" outlineLevel="1" x14ac:dyDescent="0.2">
      <c r="A60" s="42" t="s">
        <v>51</v>
      </c>
      <c r="B60" s="44" t="s">
        <v>52</v>
      </c>
      <c r="C60" s="44" t="e">
        <f>ROUND(COUNTIF(C56:AZ56,"&lt;0")+(1-INDEX(C56:AZ56,MATCH(TRUE,INDEX(C56:AZ56&gt;0,0),0))/(INDEX(C56:AZ56,MATCH(TRUE,INDEX(C56:AZ56&gt;0,0),0))-IF(MIN(C56:AZ56)&lt;0,LOOKUP(2,1/(C56:AZ56&lt;0),C56:AZ56),""))),2)</f>
        <v>#N/A</v>
      </c>
    </row>
    <row r="61" spans="1:52" s="46" customFormat="1" ht="11.25" outlineLevel="1" x14ac:dyDescent="0.2">
      <c r="A61" s="42" t="s">
        <v>53</v>
      </c>
      <c r="B61" s="43" t="s">
        <v>49</v>
      </c>
      <c r="C61" s="44">
        <f>SUM(C58:G58)/5</f>
        <v>-16.13772803582388</v>
      </c>
    </row>
    <row r="62" spans="1:52" s="46" customFormat="1" ht="11.25" outlineLevel="1" x14ac:dyDescent="0.2">
      <c r="A62" s="42" t="s">
        <v>54</v>
      </c>
      <c r="B62" s="43" t="s">
        <v>49</v>
      </c>
      <c r="C62" s="44">
        <f>SUM(C58:L58)/10</f>
        <v>-10.512555899443704</v>
      </c>
    </row>
    <row r="63" spans="1:52" s="46" customFormat="1" ht="11.25" outlineLevel="1" x14ac:dyDescent="0.2">
      <c r="A63" s="42" t="s">
        <v>55</v>
      </c>
      <c r="B63" s="43" t="s">
        <v>49</v>
      </c>
      <c r="C63" s="44">
        <f>SUM(C58:AA58)/25</f>
        <v>-3.8339444686314605</v>
      </c>
    </row>
    <row r="64" spans="1:52" s="46" customFormat="1" ht="11.25" outlineLevel="1" x14ac:dyDescent="0.2">
      <c r="A64" s="42" t="s">
        <v>56</v>
      </c>
      <c r="B64" s="43" t="s">
        <v>49</v>
      </c>
      <c r="C64" s="44">
        <f>SUM(C58:AZ58)/50</f>
        <v>-1.6077406583607128</v>
      </c>
    </row>
    <row r="65" spans="1:3" s="46" customFormat="1" ht="11.25" outlineLevel="1" x14ac:dyDescent="0.2">
      <c r="A65" s="42" t="s">
        <v>57</v>
      </c>
      <c r="B65" s="43" t="s">
        <v>49</v>
      </c>
      <c r="C65" s="44">
        <f>SUM(C58:AZ58)/100</f>
        <v>-0.80387032918035639</v>
      </c>
    </row>
    <row r="66" spans="1:3" s="46" customFormat="1" ht="11.25" outlineLevel="1" x14ac:dyDescent="0.2">
      <c r="A66" s="42" t="s">
        <v>58</v>
      </c>
      <c r="B66" s="43" t="s">
        <v>49</v>
      </c>
      <c r="C66" s="44">
        <f>SUM(C59:G59)/5</f>
        <v>-1.8932434182847589E-2</v>
      </c>
    </row>
    <row r="67" spans="1:3" s="46" customFormat="1" ht="11.25" outlineLevel="1" x14ac:dyDescent="0.2">
      <c r="A67" s="42" t="s">
        <v>59</v>
      </c>
      <c r="B67" s="43" t="s">
        <v>49</v>
      </c>
      <c r="C67" s="44">
        <f>SUM(C59:L59)/10</f>
        <v>-1.7857438159920414E-2</v>
      </c>
    </row>
    <row r="68" spans="1:3" s="46" customFormat="1" ht="11.25" outlineLevel="1" x14ac:dyDescent="0.2">
      <c r="A68" s="42" t="s">
        <v>60</v>
      </c>
      <c r="B68" s="43" t="s">
        <v>49</v>
      </c>
      <c r="C68" s="44">
        <f>SUM(C59:AA59)/25</f>
        <v>-5.1884370404642055E-3</v>
      </c>
    </row>
    <row r="69" spans="1:3" s="46" customFormat="1" ht="11.25" outlineLevel="1" x14ac:dyDescent="0.2">
      <c r="A69" s="42" t="s">
        <v>61</v>
      </c>
      <c r="B69" s="43" t="s">
        <v>49</v>
      </c>
      <c r="C69" s="44">
        <f>SUM(C59:AZ59)/50</f>
        <v>-9.6543666731214279E-4</v>
      </c>
    </row>
    <row r="70" spans="1:3" s="46" customFormat="1" ht="11.25" outlineLevel="1" x14ac:dyDescent="0.2">
      <c r="A70" s="42" t="s">
        <v>62</v>
      </c>
      <c r="B70" s="43" t="s">
        <v>49</v>
      </c>
      <c r="C70" s="44">
        <f>SUM(C59:AZ59)/100</f>
        <v>-4.827183336560714E-4</v>
      </c>
    </row>
    <row r="71" spans="1:3" s="45" customFormat="1" ht="11.25" outlineLevel="1" x14ac:dyDescent="0.2">
      <c r="A71" s="42" t="s">
        <v>63</v>
      </c>
      <c r="B71" s="43" t="s">
        <v>6</v>
      </c>
      <c r="C71" s="44">
        <f>ROUND(NPV(C2,C55:G55),2)</f>
        <v>-10343101.869999999</v>
      </c>
    </row>
    <row r="72" spans="1:3" s="46" customFormat="1" ht="11.25" outlineLevel="1" x14ac:dyDescent="0.2">
      <c r="A72" s="42" t="s">
        <v>64</v>
      </c>
      <c r="B72" s="43" t="s">
        <v>6</v>
      </c>
      <c r="C72" s="44">
        <f>ROUND(NPV(C2,C55:L55),2)</f>
        <v>-18346245.140000001</v>
      </c>
    </row>
    <row r="73" spans="1:3" s="46" customFormat="1" ht="11.25" outlineLevel="1" x14ac:dyDescent="0.2">
      <c r="A73" s="42" t="s">
        <v>65</v>
      </c>
      <c r="B73" s="43" t="s">
        <v>6</v>
      </c>
      <c r="C73" s="44">
        <f>ROUND(NPV(C2,C55:AA55),2)</f>
        <v>-15259726.529999999</v>
      </c>
    </row>
    <row r="74" spans="1:3" s="46" customFormat="1" ht="11.25" outlineLevel="1" x14ac:dyDescent="0.2">
      <c r="A74" s="42" t="s">
        <v>66</v>
      </c>
      <c r="B74" s="43" t="s">
        <v>6</v>
      </c>
      <c r="C74" s="44">
        <f>ROUND(NPV(C2,C55:AZ55),2)</f>
        <v>-12851674.51</v>
      </c>
    </row>
    <row r="75" spans="1:3" s="46" customFormat="1" ht="11.25" outlineLevel="1" x14ac:dyDescent="0.2">
      <c r="A75" s="42" t="s">
        <v>67</v>
      </c>
      <c r="B75" s="43" t="s">
        <v>6</v>
      </c>
      <c r="C75" s="44">
        <f>ROUND(NPV(C2,C55:AZ55),2)</f>
        <v>-12851674.51</v>
      </c>
    </row>
    <row r="76" spans="1:3" s="45" customFormat="1" ht="33.75" outlineLevel="1" x14ac:dyDescent="0.2">
      <c r="A76" s="47" t="s">
        <v>68</v>
      </c>
      <c r="B76" s="43" t="s">
        <v>49</v>
      </c>
      <c r="C76" s="48" t="str">
        <f>IF(ISNUMBER(IRR(C55:G55,C2)),ROUND(IRR(C55:G55,C2),2),"0 vai nav iespējams aprēķināt")</f>
        <v>0 vai nav iespējams aprēķināt</v>
      </c>
    </row>
    <row r="77" spans="1:3" s="46" customFormat="1" ht="33.75" outlineLevel="1" x14ac:dyDescent="0.2">
      <c r="A77" s="47" t="s">
        <v>69</v>
      </c>
      <c r="B77" s="43" t="s">
        <v>49</v>
      </c>
      <c r="C77" s="48" t="str">
        <f>IF(ISNUMBER(IRR(C55:L55,C2)),ROUND(IRR(C55:L55,C2),2),"0 vai nav iespējams aprēķināt")</f>
        <v>0 vai nav iespējams aprēķināt</v>
      </c>
    </row>
    <row r="78" spans="1:3" s="46" customFormat="1" ht="11.25" outlineLevel="1" x14ac:dyDescent="0.2">
      <c r="A78" s="47" t="s">
        <v>70</v>
      </c>
      <c r="B78" s="43" t="s">
        <v>49</v>
      </c>
      <c r="C78" s="48">
        <f>IF(ISNUMBER(IRR(C55:AA55,C2)),ROUND(IRR(C55:AA55,C2),2),"0 vai nav iespējams aprēķināt")</f>
        <v>-0.09</v>
      </c>
    </row>
    <row r="79" spans="1:3" s="46" customFormat="1" ht="11.25" outlineLevel="1" x14ac:dyDescent="0.2">
      <c r="A79" s="47" t="s">
        <v>71</v>
      </c>
      <c r="B79" s="43" t="s">
        <v>49</v>
      </c>
      <c r="C79" s="48">
        <f>IF(ISNUMBER(IRR(C55:AZ55,C2)),ROUND(IRR(C55:AZ55,C2),2),"0 vai nav iespējams aprēķināt")</f>
        <v>-0.01</v>
      </c>
    </row>
    <row r="80" spans="1:3" s="46" customFormat="1" ht="11.25" outlineLevel="1" x14ac:dyDescent="0.2">
      <c r="A80" s="47" t="s">
        <v>72</v>
      </c>
      <c r="B80" s="43" t="s">
        <v>49</v>
      </c>
      <c r="C80" s="48">
        <f>IF(ISNUMBER(IRR(C55:AZ55,C2)),ROUND(IRR(C55:AZ55,C2),2),"0 vai nav iespējams aprēķināt")</f>
        <v>-0.01</v>
      </c>
    </row>
    <row r="81" spans="1:52" ht="15" x14ac:dyDescent="0.25"/>
    <row r="82" spans="1:52" ht="30" x14ac:dyDescent="0.25">
      <c r="A82" s="20" t="s">
        <v>74</v>
      </c>
    </row>
    <row r="83" spans="1:52" ht="15" x14ac:dyDescent="0.25">
      <c r="B83" s="3"/>
      <c r="C83" s="3">
        <v>2021</v>
      </c>
      <c r="D83" s="3">
        <v>2022</v>
      </c>
      <c r="E83" s="3">
        <v>2023</v>
      </c>
      <c r="F83" s="3">
        <v>2024</v>
      </c>
      <c r="G83" s="3">
        <v>2025</v>
      </c>
      <c r="H83" s="3">
        <v>2026</v>
      </c>
      <c r="I83" s="3">
        <v>2027</v>
      </c>
      <c r="J83" s="3">
        <v>2028</v>
      </c>
      <c r="K83" s="3">
        <v>2029</v>
      </c>
      <c r="L83" s="3">
        <v>2030</v>
      </c>
      <c r="M83" s="3">
        <v>2031</v>
      </c>
      <c r="N83" s="3">
        <v>2032</v>
      </c>
      <c r="O83" s="3">
        <v>2033</v>
      </c>
      <c r="P83" s="3">
        <v>2034</v>
      </c>
      <c r="Q83" s="3">
        <v>2035</v>
      </c>
      <c r="R83" s="3">
        <v>2036</v>
      </c>
      <c r="S83" s="3">
        <v>2037</v>
      </c>
      <c r="T83" s="3">
        <v>2038</v>
      </c>
      <c r="U83" s="3">
        <v>2039</v>
      </c>
      <c r="V83" s="3">
        <v>2040</v>
      </c>
      <c r="W83" s="3">
        <v>2041</v>
      </c>
      <c r="X83" s="3">
        <v>2042</v>
      </c>
      <c r="Y83" s="3">
        <v>2043</v>
      </c>
      <c r="Z83" s="3">
        <v>2044</v>
      </c>
      <c r="AA83" s="3">
        <v>2045</v>
      </c>
      <c r="AB83" s="3">
        <v>2046</v>
      </c>
      <c r="AC83" s="3">
        <v>2047</v>
      </c>
      <c r="AD83" s="3">
        <v>2048</v>
      </c>
      <c r="AE83" s="3">
        <v>2049</v>
      </c>
      <c r="AF83" s="3">
        <v>2050</v>
      </c>
      <c r="AG83" s="3">
        <v>2051</v>
      </c>
      <c r="AH83" s="3">
        <v>2052</v>
      </c>
      <c r="AI83" s="3">
        <v>2053</v>
      </c>
      <c r="AJ83" s="3">
        <v>2054</v>
      </c>
      <c r="AK83" s="3">
        <v>2055</v>
      </c>
      <c r="AL83" s="3">
        <v>2056</v>
      </c>
      <c r="AM83" s="3">
        <v>2057</v>
      </c>
      <c r="AN83" s="3">
        <v>2058</v>
      </c>
      <c r="AO83" s="3">
        <v>2059</v>
      </c>
      <c r="AP83" s="3">
        <v>2060</v>
      </c>
      <c r="AQ83" s="3">
        <v>2061</v>
      </c>
      <c r="AR83" s="3">
        <v>2062</v>
      </c>
      <c r="AS83" s="3">
        <v>2063</v>
      </c>
      <c r="AT83" s="3">
        <v>2064</v>
      </c>
      <c r="AU83" s="3">
        <v>2065</v>
      </c>
      <c r="AV83" s="3">
        <v>2066</v>
      </c>
      <c r="AW83" s="3">
        <v>2067</v>
      </c>
      <c r="AX83" s="3">
        <v>2068</v>
      </c>
      <c r="AY83" s="3">
        <v>2069</v>
      </c>
      <c r="AZ83" s="3">
        <v>2070</v>
      </c>
    </row>
    <row r="84" spans="1:52" ht="15" x14ac:dyDescent="0.25">
      <c r="A84" s="33" t="s">
        <v>40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1:52" s="39" customFormat="1" ht="15" x14ac:dyDescent="0.25">
      <c r="A85" s="35" t="s">
        <v>41</v>
      </c>
      <c r="B85" s="36"/>
      <c r="C85" s="36">
        <f>Datu_tab__izvērsums!C54</f>
        <v>0</v>
      </c>
      <c r="D85" s="36">
        <f>Datu_tab__izvērsums!D54</f>
        <v>0</v>
      </c>
      <c r="E85" s="36">
        <f>Datu_tab__izvērsums!E54</f>
        <v>362211.1497542999</v>
      </c>
      <c r="F85" s="36">
        <f>Datu_tab__izvērsums!F54</f>
        <v>724422.2995085998</v>
      </c>
      <c r="G85" s="36">
        <f>Datu_tab__izvērsums!G54</f>
        <v>1086633.4492628996</v>
      </c>
      <c r="H85" s="36">
        <f>Datu_tab__izvērsums!H54</f>
        <v>1811055.7487714994</v>
      </c>
      <c r="I85" s="36">
        <f>Datu_tab__izvērsums!I54</f>
        <v>2535478.0482800989</v>
      </c>
      <c r="J85" s="36">
        <f>Datu_tab__izvērsums!J54</f>
        <v>2897689.1980343992</v>
      </c>
      <c r="K85" s="36">
        <f>Datu_tab__izvērsums!K54</f>
        <v>3259900.347788699</v>
      </c>
      <c r="L85" s="36">
        <f>Datu_tab__izvērsums!L54</f>
        <v>3622111.4975429988</v>
      </c>
      <c r="M85" s="36">
        <f>Datu_tab__izvērsums!M54</f>
        <v>3622111.4975429988</v>
      </c>
      <c r="N85" s="36">
        <f>Datu_tab__izvērsums!N54</f>
        <v>3622111.4975429988</v>
      </c>
      <c r="O85" s="36">
        <f>Datu_tab__izvērsums!O54</f>
        <v>3622111.4975429988</v>
      </c>
      <c r="P85" s="36">
        <f>Datu_tab__izvērsums!P54</f>
        <v>3622111.4975429988</v>
      </c>
      <c r="Q85" s="36">
        <f>Datu_tab__izvērsums!Q54</f>
        <v>3622111.4975429988</v>
      </c>
      <c r="R85" s="36">
        <f>Datu_tab__izvērsums!R54</f>
        <v>3622111.4975429988</v>
      </c>
      <c r="S85" s="36">
        <f>Datu_tab__izvērsums!S54</f>
        <v>3622111.4975429988</v>
      </c>
      <c r="T85" s="36">
        <f>Datu_tab__izvērsums!T54</f>
        <v>3622111.4975429988</v>
      </c>
      <c r="U85" s="36">
        <f>Datu_tab__izvērsums!U54</f>
        <v>3622111.4975429988</v>
      </c>
      <c r="V85" s="36">
        <f>Datu_tab__izvērsums!V54</f>
        <v>3622111.4975429988</v>
      </c>
      <c r="W85" s="36">
        <f>Datu_tab__izvērsums!W54</f>
        <v>3622111.4975429988</v>
      </c>
      <c r="X85" s="36">
        <f>Datu_tab__izvērsums!X54</f>
        <v>3622111.4975429988</v>
      </c>
      <c r="Y85" s="36">
        <f>Datu_tab__izvērsums!Y54</f>
        <v>3622111.4975429988</v>
      </c>
      <c r="Z85" s="36">
        <f>Datu_tab__izvērsums!Z54</f>
        <v>3622111.4975429988</v>
      </c>
      <c r="AA85" s="36">
        <f>Datu_tab__izvērsums!AA54</f>
        <v>3622111.4975429988</v>
      </c>
      <c r="AB85" s="36">
        <f>Datu_tab__izvērsums!AB54</f>
        <v>3622111.4975429988</v>
      </c>
      <c r="AC85" s="36">
        <f>Datu_tab__izvērsums!AC54</f>
        <v>3622111.4975429988</v>
      </c>
      <c r="AD85" s="36">
        <f>Datu_tab__izvērsums!AD54</f>
        <v>3622111.4975429988</v>
      </c>
      <c r="AE85" s="36">
        <f>Datu_tab__izvērsums!AE54</f>
        <v>3622111.4975429988</v>
      </c>
      <c r="AF85" s="36">
        <f>Datu_tab__izvērsums!AF54</f>
        <v>3622111.4975429988</v>
      </c>
      <c r="AG85" s="36">
        <f>Datu_tab__izvērsums!AG54</f>
        <v>3622111.4975429988</v>
      </c>
      <c r="AH85" s="36">
        <f>Datu_tab__izvērsums!AH54</f>
        <v>3622111.4975429988</v>
      </c>
      <c r="AI85" s="36">
        <f>Datu_tab__izvērsums!AI54</f>
        <v>3622111.4975429988</v>
      </c>
      <c r="AJ85" s="36">
        <f>Datu_tab__izvērsums!AJ54</f>
        <v>3622111.4975429988</v>
      </c>
      <c r="AK85" s="36">
        <f>Datu_tab__izvērsums!AK54</f>
        <v>3622111.4975429988</v>
      </c>
      <c r="AL85" s="36">
        <f>Datu_tab__izvērsums!AL54</f>
        <v>3622111.4975429988</v>
      </c>
      <c r="AM85" s="36">
        <f>Datu_tab__izvērsums!AM54</f>
        <v>3622111.4975429988</v>
      </c>
      <c r="AN85" s="36">
        <f>Datu_tab__izvērsums!AN54</f>
        <v>3622111.4975429988</v>
      </c>
      <c r="AO85" s="36">
        <f>Datu_tab__izvērsums!AO54</f>
        <v>3622111.4975429988</v>
      </c>
      <c r="AP85" s="36">
        <f>Datu_tab__izvērsums!AP54</f>
        <v>3622111.4975429988</v>
      </c>
      <c r="AQ85" s="36">
        <f>Datu_tab__izvērsums!AQ54</f>
        <v>3622111.4975429988</v>
      </c>
      <c r="AR85" s="36">
        <f>Datu_tab__izvērsums!AR54</f>
        <v>3622111.4975429988</v>
      </c>
      <c r="AS85" s="36">
        <f>Datu_tab__izvērsums!AS54</f>
        <v>3622111.4975429988</v>
      </c>
      <c r="AT85" s="36">
        <f>Datu_tab__izvērsums!AT54</f>
        <v>3622111.4975429988</v>
      </c>
      <c r="AU85" s="36">
        <f>Datu_tab__izvērsums!AU54</f>
        <v>3622111.4975429988</v>
      </c>
      <c r="AV85" s="36">
        <f>Datu_tab__izvērsums!AV54</f>
        <v>3622111.4975429988</v>
      </c>
      <c r="AW85" s="36">
        <f>Datu_tab__izvērsums!AW54</f>
        <v>3622111.4975429988</v>
      </c>
      <c r="AX85" s="36">
        <f>Datu_tab__izvērsums!AX54</f>
        <v>3622111.4975429988</v>
      </c>
      <c r="AY85" s="36">
        <f>Datu_tab__izvērsums!AY54</f>
        <v>3622111.4975429988</v>
      </c>
      <c r="AZ85" s="36">
        <f>Datu_tab__izvērsums!AZ54</f>
        <v>3622111.4975429988</v>
      </c>
    </row>
    <row r="86" spans="1:52" ht="15" x14ac:dyDescent="0.25">
      <c r="A86" s="33" t="s">
        <v>42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1:52" ht="15" x14ac:dyDescent="0.25">
      <c r="A87" s="33" t="s">
        <v>43</v>
      </c>
      <c r="B87" s="3"/>
      <c r="C87" s="3">
        <f>Datu_tab__izvērsums!C11</f>
        <v>0</v>
      </c>
      <c r="D87" s="3">
        <f>Datu_tab__izvērsums!D11</f>
        <v>5417586.6000000006</v>
      </c>
      <c r="E87" s="3">
        <f>Datu_tab__izvērsums!E11</f>
        <v>5417586.6000000006</v>
      </c>
      <c r="F87" s="3">
        <f>Datu_tab__izvērsums!F11</f>
        <v>8126379.8999999994</v>
      </c>
      <c r="G87" s="3">
        <f>Datu_tab__izvērsums!G11</f>
        <v>8126379.8999999994</v>
      </c>
      <c r="H87" s="3">
        <f>Datu_tab__izvērsums!H11</f>
        <v>8126379.8999999994</v>
      </c>
      <c r="I87" s="3">
        <f>Datu_tab__izvērsums!I11</f>
        <v>8126379.8999999994</v>
      </c>
      <c r="J87" s="3">
        <f>Datu_tab__izvērsums!J11</f>
        <v>5417586.6000000006</v>
      </c>
      <c r="K87" s="3">
        <f>Datu_tab__izvērsums!K11</f>
        <v>5417586.6000000006</v>
      </c>
      <c r="L87" s="3">
        <f>Datu_tab__izvērsums!L11</f>
        <v>0</v>
      </c>
      <c r="M87" s="3">
        <f>Datu_tab__izvērsums!M11</f>
        <v>0</v>
      </c>
      <c r="N87" s="3">
        <f>Datu_tab__izvērsums!N11</f>
        <v>0</v>
      </c>
      <c r="O87" s="3">
        <f>Datu_tab__izvērsums!O11</f>
        <v>0</v>
      </c>
      <c r="P87" s="3">
        <f>Datu_tab__izvērsums!P11</f>
        <v>0</v>
      </c>
      <c r="Q87" s="3">
        <f>Datu_tab__izvērsums!Q11</f>
        <v>0</v>
      </c>
      <c r="R87" s="3">
        <f>Datu_tab__izvērsums!R11</f>
        <v>0</v>
      </c>
      <c r="S87" s="3">
        <f>Datu_tab__izvērsums!S11</f>
        <v>0</v>
      </c>
      <c r="T87" s="3">
        <f>Datu_tab__izvērsums!T11</f>
        <v>0</v>
      </c>
      <c r="U87" s="3">
        <f>Datu_tab__izvērsums!U11</f>
        <v>0</v>
      </c>
      <c r="V87" s="3">
        <f>Datu_tab__izvērsums!V11</f>
        <v>0</v>
      </c>
      <c r="W87" s="3">
        <f>Datu_tab__izvērsums!W11</f>
        <v>0</v>
      </c>
      <c r="X87" s="3">
        <f>Datu_tab__izvērsums!X11</f>
        <v>0</v>
      </c>
      <c r="Y87" s="3">
        <f>Datu_tab__izvērsums!Y11</f>
        <v>0</v>
      </c>
      <c r="Z87" s="3">
        <f>Datu_tab__izvērsums!Z11</f>
        <v>0</v>
      </c>
      <c r="AA87" s="3">
        <f>Datu_tab__izvērsums!AA11</f>
        <v>0</v>
      </c>
      <c r="AB87" s="3">
        <f>Datu_tab__izvērsums!AB11</f>
        <v>0</v>
      </c>
      <c r="AC87" s="3">
        <f>Datu_tab__izvērsums!AC11</f>
        <v>0</v>
      </c>
      <c r="AD87" s="3">
        <f>Datu_tab__izvērsums!AD11</f>
        <v>0</v>
      </c>
      <c r="AE87" s="3">
        <f>Datu_tab__izvērsums!AE11</f>
        <v>0</v>
      </c>
      <c r="AF87" s="3">
        <f>Datu_tab__izvērsums!AF11</f>
        <v>0</v>
      </c>
      <c r="AG87" s="3">
        <f>Datu_tab__izvērsums!AG11</f>
        <v>0</v>
      </c>
      <c r="AH87" s="3">
        <f>Datu_tab__izvērsums!AH11</f>
        <v>0</v>
      </c>
      <c r="AI87" s="3">
        <f>Datu_tab__izvērsums!AI11</f>
        <v>0</v>
      </c>
      <c r="AJ87" s="3">
        <f>Datu_tab__izvērsums!AJ11</f>
        <v>0</v>
      </c>
      <c r="AK87" s="3">
        <f>Datu_tab__izvērsums!AK11</f>
        <v>0</v>
      </c>
      <c r="AL87" s="3">
        <f>Datu_tab__izvērsums!AL11</f>
        <v>0</v>
      </c>
      <c r="AM87" s="3">
        <f>Datu_tab__izvērsums!AM11</f>
        <v>0</v>
      </c>
      <c r="AN87" s="3">
        <f>Datu_tab__izvērsums!AN11</f>
        <v>0</v>
      </c>
      <c r="AO87" s="3">
        <f>Datu_tab__izvērsums!AO11</f>
        <v>0</v>
      </c>
      <c r="AP87" s="3">
        <f>Datu_tab__izvērsums!AP11</f>
        <v>0</v>
      </c>
      <c r="AQ87" s="3">
        <f>Datu_tab__izvērsums!AQ11</f>
        <v>0</v>
      </c>
      <c r="AR87" s="3">
        <f>Datu_tab__izvērsums!AR11</f>
        <v>0</v>
      </c>
      <c r="AS87" s="3">
        <f>Datu_tab__izvērsums!AS11</f>
        <v>0</v>
      </c>
      <c r="AT87" s="3">
        <f>Datu_tab__izvērsums!AT11</f>
        <v>0</v>
      </c>
      <c r="AU87" s="3">
        <f>Datu_tab__izvērsums!AU11</f>
        <v>0</v>
      </c>
      <c r="AV87" s="3">
        <f>Datu_tab__izvērsums!AV11</f>
        <v>0</v>
      </c>
      <c r="AW87" s="3">
        <f>Datu_tab__izvērsums!AW11</f>
        <v>0</v>
      </c>
      <c r="AX87" s="3">
        <f>Datu_tab__izvērsums!AX11</f>
        <v>0</v>
      </c>
      <c r="AY87" s="3">
        <f>Datu_tab__izvērsums!AY11</f>
        <v>0</v>
      </c>
      <c r="AZ87" s="3">
        <f>Datu_tab__izvērsums!AZ11</f>
        <v>0</v>
      </c>
    </row>
    <row r="88" spans="1:52" ht="15" x14ac:dyDescent="0.25">
      <c r="A88" s="33" t="s">
        <v>2</v>
      </c>
      <c r="B88" s="3"/>
      <c r="C88" s="3">
        <f>Datu_tab__izvērsums!C21</f>
        <v>0</v>
      </c>
      <c r="D88" s="3">
        <f>Datu_tab__izvērsums!D21</f>
        <v>0</v>
      </c>
      <c r="E88" s="3">
        <f>Datu_tab__izvērsums!E21</f>
        <v>21670.346400000002</v>
      </c>
      <c r="F88" s="3">
        <f>Datu_tab__izvērsums!F21</f>
        <v>43340.692800000004</v>
      </c>
      <c r="G88" s="3">
        <f>Datu_tab__izvērsums!G21</f>
        <v>65011.039199999999</v>
      </c>
      <c r="H88" s="3">
        <f>Datu_tab__izvērsums!H21</f>
        <v>108351.732</v>
      </c>
      <c r="I88" s="3">
        <f>Datu_tab__izvērsums!I21</f>
        <v>151692.42480000001</v>
      </c>
      <c r="J88" s="3">
        <f>Datu_tab__izvērsums!J21</f>
        <v>173362.77120000002</v>
      </c>
      <c r="K88" s="3">
        <f>Datu_tab__izvērsums!K21</f>
        <v>195033.1176</v>
      </c>
      <c r="L88" s="3">
        <f>Datu_tab__izvērsums!L21</f>
        <v>216703.46400000001</v>
      </c>
      <c r="M88" s="3">
        <f>Datu_tab__izvērsums!M21</f>
        <v>216703.46400000001</v>
      </c>
      <c r="N88" s="3">
        <f>Datu_tab__izvērsums!N21</f>
        <v>216703.46400000001</v>
      </c>
      <c r="O88" s="3">
        <f>Datu_tab__izvērsums!O21</f>
        <v>216703.46400000001</v>
      </c>
      <c r="P88" s="3">
        <f>Datu_tab__izvērsums!P21</f>
        <v>216703.46400000001</v>
      </c>
      <c r="Q88" s="3">
        <f>Datu_tab__izvērsums!Q21</f>
        <v>216703.46400000001</v>
      </c>
      <c r="R88" s="3">
        <f>Datu_tab__izvērsums!R21</f>
        <v>216703.46400000001</v>
      </c>
      <c r="S88" s="3">
        <f>Datu_tab__izvērsums!S21</f>
        <v>216703.46400000001</v>
      </c>
      <c r="T88" s="3">
        <f>Datu_tab__izvērsums!T21</f>
        <v>216703.46400000001</v>
      </c>
      <c r="U88" s="3">
        <f>Datu_tab__izvērsums!U21</f>
        <v>216703.46400000001</v>
      </c>
      <c r="V88" s="3">
        <f>Datu_tab__izvērsums!V21</f>
        <v>216703.46400000001</v>
      </c>
      <c r="W88" s="3">
        <f>Datu_tab__izvērsums!W21</f>
        <v>216703.46400000001</v>
      </c>
      <c r="X88" s="3">
        <f>Datu_tab__izvērsums!X21</f>
        <v>216703.46400000001</v>
      </c>
      <c r="Y88" s="3">
        <f>Datu_tab__izvērsums!Y21</f>
        <v>216703.46400000001</v>
      </c>
      <c r="Z88" s="3">
        <f>Datu_tab__izvērsums!Z21</f>
        <v>216703.46400000001</v>
      </c>
      <c r="AA88" s="3">
        <f>Datu_tab__izvērsums!AA21</f>
        <v>216703.46400000001</v>
      </c>
      <c r="AB88" s="3">
        <f>Datu_tab__izvērsums!AB21</f>
        <v>216703.46400000001</v>
      </c>
      <c r="AC88" s="3">
        <f>Datu_tab__izvērsums!AC21</f>
        <v>216703.46400000001</v>
      </c>
      <c r="AD88" s="3">
        <f>Datu_tab__izvērsums!AD21</f>
        <v>216703.46400000001</v>
      </c>
      <c r="AE88" s="3">
        <f>Datu_tab__izvērsums!AE21</f>
        <v>216703.46400000001</v>
      </c>
      <c r="AF88" s="3">
        <f>Datu_tab__izvērsums!AF21</f>
        <v>216703.46400000001</v>
      </c>
      <c r="AG88" s="3">
        <f>Datu_tab__izvērsums!AG21</f>
        <v>216703.46400000001</v>
      </c>
      <c r="AH88" s="3">
        <f>Datu_tab__izvērsums!AH21</f>
        <v>216703.46400000001</v>
      </c>
      <c r="AI88" s="3">
        <f>Datu_tab__izvērsums!AI21</f>
        <v>216703.46400000001</v>
      </c>
      <c r="AJ88" s="3">
        <f>Datu_tab__izvērsums!AJ21</f>
        <v>216703.46400000001</v>
      </c>
      <c r="AK88" s="3">
        <f>Datu_tab__izvērsums!AK21</f>
        <v>216703.46400000001</v>
      </c>
      <c r="AL88" s="3">
        <f>Datu_tab__izvērsums!AL21</f>
        <v>216703.46400000001</v>
      </c>
      <c r="AM88" s="3">
        <f>Datu_tab__izvērsums!AM21</f>
        <v>216703.46400000001</v>
      </c>
      <c r="AN88" s="3">
        <f>Datu_tab__izvērsums!AN21</f>
        <v>216703.46400000001</v>
      </c>
      <c r="AO88" s="3">
        <f>Datu_tab__izvērsums!AO21</f>
        <v>216703.46400000001</v>
      </c>
      <c r="AP88" s="3">
        <f>Datu_tab__izvērsums!AP21</f>
        <v>216703.46400000001</v>
      </c>
      <c r="AQ88" s="3">
        <f>Datu_tab__izvērsums!AQ21</f>
        <v>216703.46400000001</v>
      </c>
      <c r="AR88" s="3">
        <f>Datu_tab__izvērsums!AR21</f>
        <v>216703.46400000001</v>
      </c>
      <c r="AS88" s="3">
        <f>Datu_tab__izvērsums!AS21</f>
        <v>216703.46400000001</v>
      </c>
      <c r="AT88" s="3">
        <f>Datu_tab__izvērsums!AT21</f>
        <v>216703.46400000001</v>
      </c>
      <c r="AU88" s="3">
        <f>Datu_tab__izvērsums!AU21</f>
        <v>216703.46400000001</v>
      </c>
      <c r="AV88" s="3">
        <f>Datu_tab__izvērsums!AV21</f>
        <v>216703.46400000001</v>
      </c>
      <c r="AW88" s="3">
        <f>Datu_tab__izvērsums!AW21</f>
        <v>216703.46400000001</v>
      </c>
      <c r="AX88" s="3">
        <f>Datu_tab__izvērsums!AX21</f>
        <v>216703.46400000001</v>
      </c>
      <c r="AY88" s="3">
        <f>Datu_tab__izvērsums!AY21</f>
        <v>216703.46400000001</v>
      </c>
      <c r="AZ88" s="3">
        <f>Datu_tab__izvērsums!AZ21</f>
        <v>216703.46400000001</v>
      </c>
    </row>
    <row r="89" spans="1:52" ht="15" x14ac:dyDescent="0.25">
      <c r="A89" s="33" t="s">
        <v>44</v>
      </c>
      <c r="B89" s="3"/>
      <c r="C89" s="3">
        <f>Datu_tab__izvērsums!C31</f>
        <v>0</v>
      </c>
      <c r="D89" s="3">
        <f>Datu_tab__izvērsums!D31</f>
        <v>0</v>
      </c>
      <c r="E89" s="3">
        <f>Datu_tab__izvērsums!E31</f>
        <v>162527.598</v>
      </c>
      <c r="F89" s="3">
        <f>Datu_tab__izvērsums!F31</f>
        <v>325055.196</v>
      </c>
      <c r="G89" s="3">
        <f>Datu_tab__izvērsums!G31</f>
        <v>487582.79399999999</v>
      </c>
      <c r="H89" s="3">
        <f>Datu_tab__izvērsums!H31</f>
        <v>812637.99</v>
      </c>
      <c r="I89" s="3">
        <f>Datu_tab__izvērsums!I31</f>
        <v>1137693.186</v>
      </c>
      <c r="J89" s="3">
        <f>Datu_tab__izvērsums!J31</f>
        <v>1300220.784</v>
      </c>
      <c r="K89" s="3">
        <f>Datu_tab__izvērsums!K31</f>
        <v>1462748.382</v>
      </c>
      <c r="L89" s="3">
        <f>Datu_tab__izvērsums!L31</f>
        <v>1625275.98</v>
      </c>
      <c r="M89" s="3">
        <f>Datu_tab__izvērsums!M31</f>
        <v>1625275.98</v>
      </c>
      <c r="N89" s="3">
        <f>Datu_tab__izvērsums!N31</f>
        <v>1625275.98</v>
      </c>
      <c r="O89" s="3">
        <f>Datu_tab__izvērsums!O31</f>
        <v>1625275.98</v>
      </c>
      <c r="P89" s="3">
        <f>Datu_tab__izvērsums!P31</f>
        <v>1625275.98</v>
      </c>
      <c r="Q89" s="3">
        <f>Datu_tab__izvērsums!Q31</f>
        <v>1625275.98</v>
      </c>
      <c r="R89" s="3">
        <f>Datu_tab__izvērsums!R31</f>
        <v>1625275.98</v>
      </c>
      <c r="S89" s="3">
        <f>Datu_tab__izvērsums!S31</f>
        <v>1625275.98</v>
      </c>
      <c r="T89" s="3">
        <f>Datu_tab__izvērsums!T31</f>
        <v>1625275.98</v>
      </c>
      <c r="U89" s="3">
        <f>Datu_tab__izvērsums!U31</f>
        <v>1625275.98</v>
      </c>
      <c r="V89" s="3">
        <f>Datu_tab__izvērsums!V31</f>
        <v>1625275.98</v>
      </c>
      <c r="W89" s="3">
        <f>Datu_tab__izvērsums!W31</f>
        <v>1625275.98</v>
      </c>
      <c r="X89" s="3">
        <f>Datu_tab__izvērsums!X31</f>
        <v>1625275.98</v>
      </c>
      <c r="Y89" s="3">
        <f>Datu_tab__izvērsums!Y31</f>
        <v>1625275.98</v>
      </c>
      <c r="Z89" s="3">
        <f>Datu_tab__izvērsums!Z31</f>
        <v>1625275.98</v>
      </c>
      <c r="AA89" s="3">
        <f>Datu_tab__izvērsums!AA31</f>
        <v>1625275.98</v>
      </c>
      <c r="AB89" s="3">
        <f>Datu_tab__izvērsums!AB31</f>
        <v>1625275.98</v>
      </c>
      <c r="AC89" s="3">
        <f>Datu_tab__izvērsums!AC31</f>
        <v>1625275.98</v>
      </c>
      <c r="AD89" s="3">
        <f>Datu_tab__izvērsums!AD31</f>
        <v>1625275.98</v>
      </c>
      <c r="AE89" s="3">
        <f>Datu_tab__izvērsums!AE31</f>
        <v>1625275.98</v>
      </c>
      <c r="AF89" s="3">
        <f>Datu_tab__izvērsums!AF31</f>
        <v>1625275.98</v>
      </c>
      <c r="AG89" s="3">
        <f>Datu_tab__izvērsums!AG31</f>
        <v>1625275.98</v>
      </c>
      <c r="AH89" s="3">
        <f>Datu_tab__izvērsums!AH31</f>
        <v>1625275.98</v>
      </c>
      <c r="AI89" s="3">
        <f>Datu_tab__izvērsums!AI31</f>
        <v>1625275.98</v>
      </c>
      <c r="AJ89" s="3">
        <f>Datu_tab__izvērsums!AJ31</f>
        <v>1625275.98</v>
      </c>
      <c r="AK89" s="3">
        <f>Datu_tab__izvērsums!AK31</f>
        <v>1625275.98</v>
      </c>
      <c r="AL89" s="3">
        <f>Datu_tab__izvērsums!AL31</f>
        <v>1625275.98</v>
      </c>
      <c r="AM89" s="3">
        <f>Datu_tab__izvērsums!AM31</f>
        <v>1625275.98</v>
      </c>
      <c r="AN89" s="3">
        <f>Datu_tab__izvērsums!AN31</f>
        <v>1625275.98</v>
      </c>
      <c r="AO89" s="3">
        <f>Datu_tab__izvērsums!AO31</f>
        <v>1625275.98</v>
      </c>
      <c r="AP89" s="3">
        <f>Datu_tab__izvērsums!AP31</f>
        <v>1625275.98</v>
      </c>
      <c r="AQ89" s="3">
        <f>Datu_tab__izvērsums!AQ31</f>
        <v>1625275.98</v>
      </c>
      <c r="AR89" s="3">
        <f>Datu_tab__izvērsums!AR31</f>
        <v>1625275.98</v>
      </c>
      <c r="AS89" s="3">
        <f>Datu_tab__izvērsums!AS31</f>
        <v>1625275.98</v>
      </c>
      <c r="AT89" s="3">
        <f>Datu_tab__izvērsums!AT31</f>
        <v>1625275.98</v>
      </c>
      <c r="AU89" s="3">
        <f>Datu_tab__izvērsums!AU31</f>
        <v>1625275.98</v>
      </c>
      <c r="AV89" s="3">
        <f>Datu_tab__izvērsums!AV31</f>
        <v>1625275.98</v>
      </c>
      <c r="AW89" s="3">
        <f>Datu_tab__izvērsums!AW31</f>
        <v>1625275.98</v>
      </c>
      <c r="AX89" s="3">
        <f>Datu_tab__izvērsums!AX31</f>
        <v>1625275.98</v>
      </c>
      <c r="AY89" s="3">
        <f>Datu_tab__izvērsums!AY31</f>
        <v>1625275.98</v>
      </c>
      <c r="AZ89" s="3">
        <f>Datu_tab__izvērsums!AZ31</f>
        <v>1625275.98</v>
      </c>
    </row>
    <row r="90" spans="1:52" ht="15" x14ac:dyDescent="0.25">
      <c r="A90" s="33" t="s">
        <v>4</v>
      </c>
      <c r="B90" s="3"/>
      <c r="C90" s="3">
        <f>Datu_tab__izvērsums!C41</f>
        <v>0</v>
      </c>
      <c r="D90" s="3">
        <f>Datu_tab__izvērsums!D41</f>
        <v>0</v>
      </c>
      <c r="E90" s="3">
        <f>Datu_tab__izvērsums!E41</f>
        <v>0</v>
      </c>
      <c r="F90" s="3">
        <f>Datu_tab__izvērsums!F41</f>
        <v>0</v>
      </c>
      <c r="G90" s="3">
        <f>Datu_tab__izvērsums!G41</f>
        <v>0</v>
      </c>
      <c r="H90" s="3">
        <f>Datu_tab__izvērsums!H41</f>
        <v>0</v>
      </c>
      <c r="I90" s="3">
        <f>Datu_tab__izvērsums!I41</f>
        <v>0</v>
      </c>
      <c r="J90" s="3">
        <f>Datu_tab__izvērsums!J41</f>
        <v>0</v>
      </c>
      <c r="K90" s="3">
        <f>Datu_tab__izvērsums!K41</f>
        <v>0</v>
      </c>
      <c r="L90" s="3">
        <f>Datu_tab__izvērsums!L41</f>
        <v>0</v>
      </c>
      <c r="M90" s="3">
        <f>Datu_tab__izvērsums!M41</f>
        <v>0</v>
      </c>
      <c r="N90" s="3">
        <f>Datu_tab__izvērsums!N41</f>
        <v>0</v>
      </c>
      <c r="O90" s="3">
        <f>Datu_tab__izvērsums!O41</f>
        <v>0</v>
      </c>
      <c r="P90" s="3">
        <f>Datu_tab__izvērsums!P41</f>
        <v>0</v>
      </c>
      <c r="Q90" s="3">
        <f>Datu_tab__izvērsums!Q41</f>
        <v>0</v>
      </c>
      <c r="R90" s="3">
        <f>Datu_tab__izvērsums!R41</f>
        <v>0</v>
      </c>
      <c r="S90" s="3">
        <f>Datu_tab__izvērsums!S41</f>
        <v>0</v>
      </c>
      <c r="T90" s="3">
        <f>Datu_tab__izvērsums!T41</f>
        <v>0</v>
      </c>
      <c r="U90" s="3">
        <f>Datu_tab__izvērsums!U41</f>
        <v>0</v>
      </c>
      <c r="V90" s="3">
        <f>Datu_tab__izvērsums!V41</f>
        <v>0</v>
      </c>
      <c r="W90" s="3">
        <f>Datu_tab__izvērsums!W41</f>
        <v>0</v>
      </c>
      <c r="X90" s="3">
        <f>Datu_tab__izvērsums!X41</f>
        <v>0</v>
      </c>
      <c r="Y90" s="3">
        <f>Datu_tab__izvērsums!Y41</f>
        <v>0</v>
      </c>
      <c r="Z90" s="3">
        <f>Datu_tab__izvērsums!Z41</f>
        <v>0</v>
      </c>
      <c r="AA90" s="3">
        <f>Datu_tab__izvērsums!AA41</f>
        <v>0</v>
      </c>
      <c r="AB90" s="3">
        <f>Datu_tab__izvērsums!AB41</f>
        <v>0</v>
      </c>
      <c r="AC90" s="3">
        <f>Datu_tab__izvērsums!AC41</f>
        <v>0</v>
      </c>
      <c r="AD90" s="3">
        <f>Datu_tab__izvērsums!AD41</f>
        <v>0</v>
      </c>
      <c r="AE90" s="3">
        <f>Datu_tab__izvērsums!AE41</f>
        <v>0</v>
      </c>
      <c r="AF90" s="3">
        <f>Datu_tab__izvērsums!AF41</f>
        <v>0</v>
      </c>
      <c r="AG90" s="3">
        <f>Datu_tab__izvērsums!AG41</f>
        <v>54175866</v>
      </c>
      <c r="AH90" s="3">
        <f>Datu_tab__izvērsums!AH41</f>
        <v>0</v>
      </c>
      <c r="AI90" s="3">
        <f>Datu_tab__izvērsums!AI41</f>
        <v>0</v>
      </c>
      <c r="AJ90" s="3">
        <f>Datu_tab__izvērsums!AJ41</f>
        <v>0</v>
      </c>
      <c r="AK90" s="3">
        <f>Datu_tab__izvērsums!AK41</f>
        <v>0</v>
      </c>
      <c r="AL90" s="3">
        <f>Datu_tab__izvērsums!AL41</f>
        <v>0</v>
      </c>
      <c r="AM90" s="3">
        <f>Datu_tab__izvērsums!AM41</f>
        <v>0</v>
      </c>
      <c r="AN90" s="3">
        <f>Datu_tab__izvērsums!AN41</f>
        <v>0</v>
      </c>
      <c r="AO90" s="3">
        <f>Datu_tab__izvērsums!AO41</f>
        <v>0</v>
      </c>
      <c r="AP90" s="3">
        <f>Datu_tab__izvērsums!AP41</f>
        <v>0</v>
      </c>
      <c r="AQ90" s="3">
        <f>Datu_tab__izvērsums!AQ41</f>
        <v>0</v>
      </c>
      <c r="AR90" s="3">
        <f>Datu_tab__izvērsums!AR41</f>
        <v>0</v>
      </c>
      <c r="AS90" s="3">
        <f>Datu_tab__izvērsums!AS41</f>
        <v>0</v>
      </c>
      <c r="AT90" s="3">
        <f>Datu_tab__izvērsums!AT41</f>
        <v>0</v>
      </c>
      <c r="AU90" s="3">
        <f>Datu_tab__izvērsums!AU41</f>
        <v>0</v>
      </c>
      <c r="AV90" s="3">
        <f>Datu_tab__izvērsums!AV41</f>
        <v>0</v>
      </c>
      <c r="AW90" s="3">
        <f>Datu_tab__izvērsums!AW41</f>
        <v>0</v>
      </c>
      <c r="AX90" s="3">
        <f>Datu_tab__izvērsums!AX41</f>
        <v>0</v>
      </c>
      <c r="AY90" s="3">
        <f>Datu_tab__izvērsums!AY41</f>
        <v>0</v>
      </c>
      <c r="AZ90" s="3">
        <f>Datu_tab__izvērsums!AZ41</f>
        <v>0</v>
      </c>
    </row>
    <row r="91" spans="1:52" s="39" customFormat="1" ht="15" x14ac:dyDescent="0.25">
      <c r="A91" s="35" t="s">
        <v>45</v>
      </c>
      <c r="B91" s="36"/>
      <c r="C91" s="36">
        <f t="shared" ref="C91:AH91" si="20">SUM(C87:C90)</f>
        <v>0</v>
      </c>
      <c r="D91" s="36">
        <f t="shared" si="20"/>
        <v>5417586.6000000006</v>
      </c>
      <c r="E91" s="36">
        <f t="shared" si="20"/>
        <v>5601784.5444000009</v>
      </c>
      <c r="F91" s="36">
        <f t="shared" si="20"/>
        <v>8494775.7887999993</v>
      </c>
      <c r="G91" s="36">
        <f t="shared" si="20"/>
        <v>8678973.7331999987</v>
      </c>
      <c r="H91" s="36">
        <f t="shared" si="20"/>
        <v>9047369.6219999995</v>
      </c>
      <c r="I91" s="36">
        <f t="shared" si="20"/>
        <v>9415765.5108000003</v>
      </c>
      <c r="J91" s="36">
        <f t="shared" si="20"/>
        <v>6891170.1552000009</v>
      </c>
      <c r="K91" s="36">
        <f t="shared" si="20"/>
        <v>7075368.0996000012</v>
      </c>
      <c r="L91" s="36">
        <f t="shared" si="20"/>
        <v>1841979.4439999999</v>
      </c>
      <c r="M91" s="36">
        <f t="shared" si="20"/>
        <v>1841979.4439999999</v>
      </c>
      <c r="N91" s="36">
        <f t="shared" si="20"/>
        <v>1841979.4439999999</v>
      </c>
      <c r="O91" s="36">
        <f t="shared" si="20"/>
        <v>1841979.4439999999</v>
      </c>
      <c r="P91" s="36">
        <f t="shared" si="20"/>
        <v>1841979.4439999999</v>
      </c>
      <c r="Q91" s="36">
        <f t="shared" si="20"/>
        <v>1841979.4439999999</v>
      </c>
      <c r="R91" s="36">
        <f t="shared" si="20"/>
        <v>1841979.4439999999</v>
      </c>
      <c r="S91" s="36">
        <f t="shared" si="20"/>
        <v>1841979.4439999999</v>
      </c>
      <c r="T91" s="36">
        <f t="shared" si="20"/>
        <v>1841979.4439999999</v>
      </c>
      <c r="U91" s="36">
        <f t="shared" si="20"/>
        <v>1841979.4439999999</v>
      </c>
      <c r="V91" s="36">
        <f t="shared" si="20"/>
        <v>1841979.4439999999</v>
      </c>
      <c r="W91" s="36">
        <f t="shared" si="20"/>
        <v>1841979.4439999999</v>
      </c>
      <c r="X91" s="36">
        <f t="shared" si="20"/>
        <v>1841979.4439999999</v>
      </c>
      <c r="Y91" s="36">
        <f t="shared" si="20"/>
        <v>1841979.4439999999</v>
      </c>
      <c r="Z91" s="36">
        <f t="shared" si="20"/>
        <v>1841979.4439999999</v>
      </c>
      <c r="AA91" s="36">
        <f t="shared" si="20"/>
        <v>1841979.4439999999</v>
      </c>
      <c r="AB91" s="36">
        <f t="shared" si="20"/>
        <v>1841979.4439999999</v>
      </c>
      <c r="AC91" s="36">
        <f t="shared" si="20"/>
        <v>1841979.4439999999</v>
      </c>
      <c r="AD91" s="36">
        <f t="shared" si="20"/>
        <v>1841979.4439999999</v>
      </c>
      <c r="AE91" s="36">
        <f t="shared" si="20"/>
        <v>1841979.4439999999</v>
      </c>
      <c r="AF91" s="36">
        <f t="shared" si="20"/>
        <v>1841979.4439999999</v>
      </c>
      <c r="AG91" s="36">
        <f t="shared" si="20"/>
        <v>56017845.443999998</v>
      </c>
      <c r="AH91" s="36">
        <f t="shared" si="20"/>
        <v>1841979.4439999999</v>
      </c>
      <c r="AI91" s="36">
        <f t="shared" ref="AI91:BN91" si="21">SUM(AI87:AI90)</f>
        <v>1841979.4439999999</v>
      </c>
      <c r="AJ91" s="36">
        <f t="shared" si="21"/>
        <v>1841979.4439999999</v>
      </c>
      <c r="AK91" s="36">
        <f t="shared" si="21"/>
        <v>1841979.4439999999</v>
      </c>
      <c r="AL91" s="36">
        <f t="shared" si="21"/>
        <v>1841979.4439999999</v>
      </c>
      <c r="AM91" s="36">
        <f t="shared" si="21"/>
        <v>1841979.4439999999</v>
      </c>
      <c r="AN91" s="36">
        <f t="shared" si="21"/>
        <v>1841979.4439999999</v>
      </c>
      <c r="AO91" s="36">
        <f t="shared" si="21"/>
        <v>1841979.4439999999</v>
      </c>
      <c r="AP91" s="36">
        <f t="shared" si="21"/>
        <v>1841979.4439999999</v>
      </c>
      <c r="AQ91" s="36">
        <f t="shared" si="21"/>
        <v>1841979.4439999999</v>
      </c>
      <c r="AR91" s="36">
        <f t="shared" si="21"/>
        <v>1841979.4439999999</v>
      </c>
      <c r="AS91" s="36">
        <f t="shared" si="21"/>
        <v>1841979.4439999999</v>
      </c>
      <c r="AT91" s="36">
        <f t="shared" si="21"/>
        <v>1841979.4439999999</v>
      </c>
      <c r="AU91" s="36">
        <f t="shared" si="21"/>
        <v>1841979.4439999999</v>
      </c>
      <c r="AV91" s="36">
        <f t="shared" si="21"/>
        <v>1841979.4439999999</v>
      </c>
      <c r="AW91" s="36">
        <f t="shared" si="21"/>
        <v>1841979.4439999999</v>
      </c>
      <c r="AX91" s="36">
        <f t="shared" si="21"/>
        <v>1841979.4439999999</v>
      </c>
      <c r="AY91" s="36">
        <f t="shared" si="21"/>
        <v>1841979.4439999999</v>
      </c>
      <c r="AZ91" s="36">
        <f t="shared" si="21"/>
        <v>1841979.4439999999</v>
      </c>
    </row>
    <row r="92" spans="1:52" s="39" customFormat="1" ht="15" x14ac:dyDescent="0.25">
      <c r="A92" s="35" t="s">
        <v>46</v>
      </c>
      <c r="B92" s="36"/>
      <c r="C92" s="36">
        <f t="shared" ref="C92:AH92" si="22">C85-C91</f>
        <v>0</v>
      </c>
      <c r="D92" s="36">
        <f t="shared" si="22"/>
        <v>-5417586.6000000006</v>
      </c>
      <c r="E92" s="36">
        <f t="shared" si="22"/>
        <v>-5239573.3946457012</v>
      </c>
      <c r="F92" s="36">
        <f t="shared" si="22"/>
        <v>-7770353.4892913997</v>
      </c>
      <c r="G92" s="36">
        <f t="shared" si="22"/>
        <v>-7592340.2839370994</v>
      </c>
      <c r="H92" s="36">
        <f t="shared" si="22"/>
        <v>-7236313.8732284997</v>
      </c>
      <c r="I92" s="36">
        <f t="shared" si="22"/>
        <v>-6880287.4625199009</v>
      </c>
      <c r="J92" s="36">
        <f t="shared" si="22"/>
        <v>-3993480.9571656017</v>
      </c>
      <c r="K92" s="36">
        <f t="shared" si="22"/>
        <v>-3815467.7518113023</v>
      </c>
      <c r="L92" s="36">
        <f t="shared" si="22"/>
        <v>1780132.0535429989</v>
      </c>
      <c r="M92" s="36">
        <f t="shared" si="22"/>
        <v>1780132.0535429989</v>
      </c>
      <c r="N92" s="36">
        <f t="shared" si="22"/>
        <v>1780132.0535429989</v>
      </c>
      <c r="O92" s="36">
        <f t="shared" si="22"/>
        <v>1780132.0535429989</v>
      </c>
      <c r="P92" s="36">
        <f t="shared" si="22"/>
        <v>1780132.0535429989</v>
      </c>
      <c r="Q92" s="36">
        <f t="shared" si="22"/>
        <v>1780132.0535429989</v>
      </c>
      <c r="R92" s="36">
        <f t="shared" si="22"/>
        <v>1780132.0535429989</v>
      </c>
      <c r="S92" s="36">
        <f t="shared" si="22"/>
        <v>1780132.0535429989</v>
      </c>
      <c r="T92" s="36">
        <f t="shared" si="22"/>
        <v>1780132.0535429989</v>
      </c>
      <c r="U92" s="36">
        <f t="shared" si="22"/>
        <v>1780132.0535429989</v>
      </c>
      <c r="V92" s="36">
        <f t="shared" si="22"/>
        <v>1780132.0535429989</v>
      </c>
      <c r="W92" s="36">
        <f t="shared" si="22"/>
        <v>1780132.0535429989</v>
      </c>
      <c r="X92" s="36">
        <f t="shared" si="22"/>
        <v>1780132.0535429989</v>
      </c>
      <c r="Y92" s="36">
        <f t="shared" si="22"/>
        <v>1780132.0535429989</v>
      </c>
      <c r="Z92" s="36">
        <f t="shared" si="22"/>
        <v>1780132.0535429989</v>
      </c>
      <c r="AA92" s="36">
        <f t="shared" si="22"/>
        <v>1780132.0535429989</v>
      </c>
      <c r="AB92" s="36">
        <f t="shared" si="22"/>
        <v>1780132.0535429989</v>
      </c>
      <c r="AC92" s="36">
        <f t="shared" si="22"/>
        <v>1780132.0535429989</v>
      </c>
      <c r="AD92" s="36">
        <f t="shared" si="22"/>
        <v>1780132.0535429989</v>
      </c>
      <c r="AE92" s="36">
        <f t="shared" si="22"/>
        <v>1780132.0535429989</v>
      </c>
      <c r="AF92" s="36">
        <f t="shared" si="22"/>
        <v>1780132.0535429989</v>
      </c>
      <c r="AG92" s="36">
        <f t="shared" si="22"/>
        <v>-52395733.946456999</v>
      </c>
      <c r="AH92" s="36">
        <f t="shared" si="22"/>
        <v>1780132.0535429989</v>
      </c>
      <c r="AI92" s="36">
        <f t="shared" ref="AI92:BN92" si="23">AI85-AI91</f>
        <v>1780132.0535429989</v>
      </c>
      <c r="AJ92" s="36">
        <f t="shared" si="23"/>
        <v>1780132.0535429989</v>
      </c>
      <c r="AK92" s="36">
        <f t="shared" si="23"/>
        <v>1780132.0535429989</v>
      </c>
      <c r="AL92" s="36">
        <f t="shared" si="23"/>
        <v>1780132.0535429989</v>
      </c>
      <c r="AM92" s="36">
        <f t="shared" si="23"/>
        <v>1780132.0535429989</v>
      </c>
      <c r="AN92" s="36">
        <f t="shared" si="23"/>
        <v>1780132.0535429989</v>
      </c>
      <c r="AO92" s="36">
        <f t="shared" si="23"/>
        <v>1780132.0535429989</v>
      </c>
      <c r="AP92" s="36">
        <f t="shared" si="23"/>
        <v>1780132.0535429989</v>
      </c>
      <c r="AQ92" s="36">
        <f t="shared" si="23"/>
        <v>1780132.0535429989</v>
      </c>
      <c r="AR92" s="36">
        <f t="shared" si="23"/>
        <v>1780132.0535429989</v>
      </c>
      <c r="AS92" s="36">
        <f t="shared" si="23"/>
        <v>1780132.0535429989</v>
      </c>
      <c r="AT92" s="36">
        <f t="shared" si="23"/>
        <v>1780132.0535429989</v>
      </c>
      <c r="AU92" s="36">
        <f t="shared" si="23"/>
        <v>1780132.0535429989</v>
      </c>
      <c r="AV92" s="36">
        <f t="shared" si="23"/>
        <v>1780132.0535429989</v>
      </c>
      <c r="AW92" s="36">
        <f t="shared" si="23"/>
        <v>1780132.0535429989</v>
      </c>
      <c r="AX92" s="36">
        <f t="shared" si="23"/>
        <v>1780132.0535429989</v>
      </c>
      <c r="AY92" s="36">
        <f t="shared" si="23"/>
        <v>1780132.0535429989</v>
      </c>
      <c r="AZ92" s="36">
        <f t="shared" si="23"/>
        <v>1780132.0535429989</v>
      </c>
    </row>
    <row r="93" spans="1:52" s="39" customFormat="1" ht="15" x14ac:dyDescent="0.25">
      <c r="A93" s="35" t="s">
        <v>47</v>
      </c>
      <c r="B93" s="36"/>
      <c r="C93" s="36">
        <f>C92</f>
        <v>0</v>
      </c>
      <c r="D93" s="36">
        <f t="shared" ref="D93:AI93" si="24">C93+D92</f>
        <v>-5417586.6000000006</v>
      </c>
      <c r="E93" s="36">
        <f t="shared" si="24"/>
        <v>-10657159.994645702</v>
      </c>
      <c r="F93" s="36">
        <f t="shared" si="24"/>
        <v>-18427513.4839371</v>
      </c>
      <c r="G93" s="36">
        <f t="shared" si="24"/>
        <v>-26019853.7678742</v>
      </c>
      <c r="H93" s="36">
        <f t="shared" si="24"/>
        <v>-33256167.641102701</v>
      </c>
      <c r="I93" s="36">
        <f t="shared" si="24"/>
        <v>-40136455.1036226</v>
      </c>
      <c r="J93" s="36">
        <f t="shared" si="24"/>
        <v>-44129936.060788199</v>
      </c>
      <c r="K93" s="36">
        <f t="shared" si="24"/>
        <v>-47945403.812599503</v>
      </c>
      <c r="L93" s="36">
        <f t="shared" si="24"/>
        <v>-46165271.759056501</v>
      </c>
      <c r="M93" s="36">
        <f t="shared" si="24"/>
        <v>-44385139.7055135</v>
      </c>
      <c r="N93" s="36">
        <f t="shared" si="24"/>
        <v>-42605007.651970498</v>
      </c>
      <c r="O93" s="36">
        <f t="shared" si="24"/>
        <v>-40824875.598427497</v>
      </c>
      <c r="P93" s="36">
        <f t="shared" si="24"/>
        <v>-39044743.544884495</v>
      </c>
      <c r="Q93" s="36">
        <f t="shared" si="24"/>
        <v>-37264611.491341494</v>
      </c>
      <c r="R93" s="36">
        <f t="shared" si="24"/>
        <v>-35484479.437798493</v>
      </c>
      <c r="S93" s="36">
        <f t="shared" si="24"/>
        <v>-33704347.384255491</v>
      </c>
      <c r="T93" s="36">
        <f t="shared" si="24"/>
        <v>-31924215.330712494</v>
      </c>
      <c r="U93" s="36">
        <f t="shared" si="24"/>
        <v>-30144083.277169496</v>
      </c>
      <c r="V93" s="36">
        <f t="shared" si="24"/>
        <v>-28363951.223626498</v>
      </c>
      <c r="W93" s="36">
        <f t="shared" si="24"/>
        <v>-26583819.1700835</v>
      </c>
      <c r="X93" s="36">
        <f t="shared" si="24"/>
        <v>-24803687.116540503</v>
      </c>
      <c r="Y93" s="36">
        <f t="shared" si="24"/>
        <v>-23023555.062997505</v>
      </c>
      <c r="Z93" s="36">
        <f t="shared" si="24"/>
        <v>-21243423.009454507</v>
      </c>
      <c r="AA93" s="36">
        <f t="shared" si="24"/>
        <v>-19463290.95591151</v>
      </c>
      <c r="AB93" s="36">
        <f t="shared" si="24"/>
        <v>-17683158.902368512</v>
      </c>
      <c r="AC93" s="36">
        <f t="shared" si="24"/>
        <v>-15903026.848825512</v>
      </c>
      <c r="AD93" s="36">
        <f t="shared" si="24"/>
        <v>-14122894.795282513</v>
      </c>
      <c r="AE93" s="36">
        <f t="shared" si="24"/>
        <v>-12342762.741739513</v>
      </c>
      <c r="AF93" s="36">
        <f t="shared" si="24"/>
        <v>-10562630.688196514</v>
      </c>
      <c r="AG93" s="36">
        <f t="shared" si="24"/>
        <v>-62958364.634653509</v>
      </c>
      <c r="AH93" s="36">
        <f t="shared" si="24"/>
        <v>-61178232.581110507</v>
      </c>
      <c r="AI93" s="36">
        <f t="shared" si="24"/>
        <v>-59398100.527567506</v>
      </c>
      <c r="AJ93" s="36">
        <f t="shared" ref="AJ93:BO93" si="25">AI93+AJ92</f>
        <v>-57617968.474024504</v>
      </c>
      <c r="AK93" s="36">
        <f t="shared" si="25"/>
        <v>-55837836.420481503</v>
      </c>
      <c r="AL93" s="36">
        <f t="shared" si="25"/>
        <v>-54057704.366938502</v>
      </c>
      <c r="AM93" s="36">
        <f t="shared" si="25"/>
        <v>-52277572.3133955</v>
      </c>
      <c r="AN93" s="36">
        <f t="shared" si="25"/>
        <v>-50497440.259852499</v>
      </c>
      <c r="AO93" s="36">
        <f t="shared" si="25"/>
        <v>-48717308.206309497</v>
      </c>
      <c r="AP93" s="36">
        <f t="shared" si="25"/>
        <v>-46937176.152766496</v>
      </c>
      <c r="AQ93" s="36">
        <f t="shared" si="25"/>
        <v>-45157044.099223495</v>
      </c>
      <c r="AR93" s="36">
        <f t="shared" si="25"/>
        <v>-43376912.045680493</v>
      </c>
      <c r="AS93" s="36">
        <f t="shared" si="25"/>
        <v>-41596779.992137492</v>
      </c>
      <c r="AT93" s="36">
        <f t="shared" si="25"/>
        <v>-39816647.93859449</v>
      </c>
      <c r="AU93" s="36">
        <f t="shared" si="25"/>
        <v>-38036515.885051489</v>
      </c>
      <c r="AV93" s="36">
        <f t="shared" si="25"/>
        <v>-36256383.831508487</v>
      </c>
      <c r="AW93" s="36">
        <f t="shared" si="25"/>
        <v>-34476251.777965486</v>
      </c>
      <c r="AX93" s="36">
        <f t="shared" si="25"/>
        <v>-32696119.724422488</v>
      </c>
      <c r="AY93" s="36">
        <f t="shared" si="25"/>
        <v>-30915987.670879491</v>
      </c>
      <c r="AZ93" s="36">
        <f t="shared" si="25"/>
        <v>-29135855.617336493</v>
      </c>
    </row>
    <row r="94" spans="1:52" ht="15" x14ac:dyDescent="0.25"/>
    <row r="95" spans="1:52" s="45" customFormat="1" ht="11.25" outlineLevel="1" x14ac:dyDescent="0.2">
      <c r="A95" s="42" t="s">
        <v>48</v>
      </c>
      <c r="B95" s="43" t="s">
        <v>49</v>
      </c>
      <c r="C95" s="44">
        <f t="shared" ref="C95:AH95" si="26">IF(C85=0,0,C92/C85)</f>
        <v>0</v>
      </c>
      <c r="D95" s="44">
        <f t="shared" si="26"/>
        <v>0</v>
      </c>
      <c r="E95" s="44">
        <f t="shared" si="26"/>
        <v>-14.465522108305835</v>
      </c>
      <c r="F95" s="44">
        <f t="shared" si="26"/>
        <v>-10.726275950591656</v>
      </c>
      <c r="G95" s="44">
        <f t="shared" si="26"/>
        <v>-6.9870297928774807</v>
      </c>
      <c r="H95" s="44">
        <f t="shared" si="26"/>
        <v>-3.9956328667061394</v>
      </c>
      <c r="I95" s="44">
        <f t="shared" si="26"/>
        <v>-2.7136056126327079</v>
      </c>
      <c r="J95" s="44">
        <f t="shared" si="26"/>
        <v>-1.3781605563062165</v>
      </c>
      <c r="K95" s="44">
        <f t="shared" si="26"/>
        <v>-1.170424658655429</v>
      </c>
      <c r="L95" s="44">
        <f t="shared" si="26"/>
        <v>0.49146252255087203</v>
      </c>
      <c r="M95" s="44">
        <f t="shared" si="26"/>
        <v>0.49146252255087203</v>
      </c>
      <c r="N95" s="44">
        <f t="shared" si="26"/>
        <v>0.49146252255087203</v>
      </c>
      <c r="O95" s="44">
        <f t="shared" si="26"/>
        <v>0.49146252255087203</v>
      </c>
      <c r="P95" s="44">
        <f t="shared" si="26"/>
        <v>0.49146252255087203</v>
      </c>
      <c r="Q95" s="44">
        <f t="shared" si="26"/>
        <v>0.49146252255087203</v>
      </c>
      <c r="R95" s="44">
        <f t="shared" si="26"/>
        <v>0.49146252255087203</v>
      </c>
      <c r="S95" s="44">
        <f t="shared" si="26"/>
        <v>0.49146252255087203</v>
      </c>
      <c r="T95" s="44">
        <f t="shared" si="26"/>
        <v>0.49146252255087203</v>
      </c>
      <c r="U95" s="44">
        <f t="shared" si="26"/>
        <v>0.49146252255087203</v>
      </c>
      <c r="V95" s="44">
        <f t="shared" si="26"/>
        <v>0.49146252255087203</v>
      </c>
      <c r="W95" s="44">
        <f t="shared" si="26"/>
        <v>0.49146252255087203</v>
      </c>
      <c r="X95" s="44">
        <f t="shared" si="26"/>
        <v>0.49146252255087203</v>
      </c>
      <c r="Y95" s="44">
        <f t="shared" si="26"/>
        <v>0.49146252255087203</v>
      </c>
      <c r="Z95" s="44">
        <f t="shared" si="26"/>
        <v>0.49146252255087203</v>
      </c>
      <c r="AA95" s="44">
        <f t="shared" si="26"/>
        <v>0.49146252255087203</v>
      </c>
      <c r="AB95" s="44">
        <f t="shared" si="26"/>
        <v>0.49146252255087203</v>
      </c>
      <c r="AC95" s="44">
        <f t="shared" si="26"/>
        <v>0.49146252255087203</v>
      </c>
      <c r="AD95" s="44">
        <f t="shared" si="26"/>
        <v>0.49146252255087203</v>
      </c>
      <c r="AE95" s="44">
        <f t="shared" si="26"/>
        <v>0.49146252255087203</v>
      </c>
      <c r="AF95" s="44">
        <f t="shared" si="26"/>
        <v>0.49146252255087203</v>
      </c>
      <c r="AG95" s="44">
        <f t="shared" si="26"/>
        <v>-14.465522108305834</v>
      </c>
      <c r="AH95" s="44">
        <f t="shared" si="26"/>
        <v>0.49146252255087203</v>
      </c>
      <c r="AI95" s="44">
        <f t="shared" ref="AI95:AZ95" si="27">IF(AI85=0,0,AI92/AI85)</f>
        <v>0.49146252255087203</v>
      </c>
      <c r="AJ95" s="44">
        <f t="shared" si="27"/>
        <v>0.49146252255087203</v>
      </c>
      <c r="AK95" s="44">
        <f t="shared" si="27"/>
        <v>0.49146252255087203</v>
      </c>
      <c r="AL95" s="44">
        <f t="shared" si="27"/>
        <v>0.49146252255087203</v>
      </c>
      <c r="AM95" s="44">
        <f t="shared" si="27"/>
        <v>0.49146252255087203</v>
      </c>
      <c r="AN95" s="44">
        <f t="shared" si="27"/>
        <v>0.49146252255087203</v>
      </c>
      <c r="AO95" s="44">
        <f t="shared" si="27"/>
        <v>0.49146252255087203</v>
      </c>
      <c r="AP95" s="44">
        <f t="shared" si="27"/>
        <v>0.49146252255087203</v>
      </c>
      <c r="AQ95" s="44">
        <f t="shared" si="27"/>
        <v>0.49146252255087203</v>
      </c>
      <c r="AR95" s="44">
        <f t="shared" si="27"/>
        <v>0.49146252255087203</v>
      </c>
      <c r="AS95" s="44">
        <f t="shared" si="27"/>
        <v>0.49146252255087203</v>
      </c>
      <c r="AT95" s="44">
        <f t="shared" si="27"/>
        <v>0.49146252255087203</v>
      </c>
      <c r="AU95" s="44">
        <f t="shared" si="27"/>
        <v>0.49146252255087203</v>
      </c>
      <c r="AV95" s="44">
        <f t="shared" si="27"/>
        <v>0.49146252255087203</v>
      </c>
      <c r="AW95" s="44">
        <f t="shared" si="27"/>
        <v>0.49146252255087203</v>
      </c>
      <c r="AX95" s="44">
        <f t="shared" si="27"/>
        <v>0.49146252255087203</v>
      </c>
      <c r="AY95" s="44">
        <f t="shared" si="27"/>
        <v>0.49146252255087203</v>
      </c>
      <c r="AZ95" s="44">
        <f t="shared" si="27"/>
        <v>0.49146252255087203</v>
      </c>
    </row>
    <row r="96" spans="1:52" s="46" customFormat="1" ht="11.25" outlineLevel="1" x14ac:dyDescent="0.2">
      <c r="A96" s="42" t="s">
        <v>50</v>
      </c>
      <c r="B96" s="43" t="s">
        <v>49</v>
      </c>
      <c r="C96" s="44">
        <f t="shared" ref="C96:AH96" si="28">C92/SUM($D$11:$K$11)</f>
        <v>0</v>
      </c>
      <c r="D96" s="44">
        <f t="shared" si="28"/>
        <v>-4.2947539683585979E-2</v>
      </c>
      <c r="E96" s="44">
        <f t="shared" si="28"/>
        <v>-4.1536352421502137E-2</v>
      </c>
      <c r="F96" s="44">
        <f t="shared" si="28"/>
        <v>-6.1598935001211268E-2</v>
      </c>
      <c r="G96" s="44">
        <f t="shared" si="28"/>
        <v>-6.0187747739127419E-2</v>
      </c>
      <c r="H96" s="44">
        <f t="shared" si="28"/>
        <v>-5.7365373214959728E-2</v>
      </c>
      <c r="I96" s="44">
        <f t="shared" si="28"/>
        <v>-5.4542998690792044E-2</v>
      </c>
      <c r="J96" s="44">
        <f t="shared" si="28"/>
        <v>-3.1658041586915216E-2</v>
      </c>
      <c r="K96" s="44">
        <f t="shared" si="28"/>
        <v>-3.024685432483137E-2</v>
      </c>
      <c r="L96" s="44">
        <f t="shared" si="28"/>
        <v>1.4111872620838463E-2</v>
      </c>
      <c r="M96" s="44">
        <f t="shared" si="28"/>
        <v>1.4111872620838463E-2</v>
      </c>
      <c r="N96" s="44">
        <f t="shared" si="28"/>
        <v>1.4111872620838463E-2</v>
      </c>
      <c r="O96" s="44">
        <f t="shared" si="28"/>
        <v>1.4111872620838463E-2</v>
      </c>
      <c r="P96" s="44">
        <f t="shared" si="28"/>
        <v>1.4111872620838463E-2</v>
      </c>
      <c r="Q96" s="44">
        <f t="shared" si="28"/>
        <v>1.4111872620838463E-2</v>
      </c>
      <c r="R96" s="44">
        <f t="shared" si="28"/>
        <v>1.4111872620838463E-2</v>
      </c>
      <c r="S96" s="44">
        <f t="shared" si="28"/>
        <v>1.4111872620838463E-2</v>
      </c>
      <c r="T96" s="44">
        <f t="shared" si="28"/>
        <v>1.4111872620838463E-2</v>
      </c>
      <c r="U96" s="44">
        <f t="shared" si="28"/>
        <v>1.4111872620838463E-2</v>
      </c>
      <c r="V96" s="44">
        <f t="shared" si="28"/>
        <v>1.4111872620838463E-2</v>
      </c>
      <c r="W96" s="44">
        <f t="shared" si="28"/>
        <v>1.4111872620838463E-2</v>
      </c>
      <c r="X96" s="44">
        <f t="shared" si="28"/>
        <v>1.4111872620838463E-2</v>
      </c>
      <c r="Y96" s="44">
        <f t="shared" si="28"/>
        <v>1.4111872620838463E-2</v>
      </c>
      <c r="Z96" s="44">
        <f t="shared" si="28"/>
        <v>1.4111872620838463E-2</v>
      </c>
      <c r="AA96" s="44">
        <f t="shared" si="28"/>
        <v>1.4111872620838463E-2</v>
      </c>
      <c r="AB96" s="44">
        <f t="shared" si="28"/>
        <v>1.4111872620838463E-2</v>
      </c>
      <c r="AC96" s="44">
        <f t="shared" si="28"/>
        <v>1.4111872620838463E-2</v>
      </c>
      <c r="AD96" s="44">
        <f t="shared" si="28"/>
        <v>1.4111872620838463E-2</v>
      </c>
      <c r="AE96" s="44">
        <f t="shared" si="28"/>
        <v>1.4111872620838463E-2</v>
      </c>
      <c r="AF96" s="44">
        <f t="shared" si="28"/>
        <v>1.4111872620838463E-2</v>
      </c>
      <c r="AG96" s="44">
        <f t="shared" si="28"/>
        <v>-0.41536352421502132</v>
      </c>
      <c r="AH96" s="44">
        <f t="shared" si="28"/>
        <v>1.4111872620838463E-2</v>
      </c>
      <c r="AI96" s="44">
        <f t="shared" ref="AI96:AZ96" si="29">AI92/SUM($D$11:$K$11)</f>
        <v>1.4111872620838463E-2</v>
      </c>
      <c r="AJ96" s="44">
        <f t="shared" si="29"/>
        <v>1.4111872620838463E-2</v>
      </c>
      <c r="AK96" s="44">
        <f t="shared" si="29"/>
        <v>1.4111872620838463E-2</v>
      </c>
      <c r="AL96" s="44">
        <f t="shared" si="29"/>
        <v>1.4111872620838463E-2</v>
      </c>
      <c r="AM96" s="44">
        <f t="shared" si="29"/>
        <v>1.4111872620838463E-2</v>
      </c>
      <c r="AN96" s="44">
        <f t="shared" si="29"/>
        <v>1.4111872620838463E-2</v>
      </c>
      <c r="AO96" s="44">
        <f t="shared" si="29"/>
        <v>1.4111872620838463E-2</v>
      </c>
      <c r="AP96" s="44">
        <f t="shared" si="29"/>
        <v>1.4111872620838463E-2</v>
      </c>
      <c r="AQ96" s="44">
        <f t="shared" si="29"/>
        <v>1.4111872620838463E-2</v>
      </c>
      <c r="AR96" s="44">
        <f t="shared" si="29"/>
        <v>1.4111872620838463E-2</v>
      </c>
      <c r="AS96" s="44">
        <f t="shared" si="29"/>
        <v>1.4111872620838463E-2</v>
      </c>
      <c r="AT96" s="44">
        <f t="shared" si="29"/>
        <v>1.4111872620838463E-2</v>
      </c>
      <c r="AU96" s="44">
        <f t="shared" si="29"/>
        <v>1.4111872620838463E-2</v>
      </c>
      <c r="AV96" s="44">
        <f t="shared" si="29"/>
        <v>1.4111872620838463E-2</v>
      </c>
      <c r="AW96" s="44">
        <f t="shared" si="29"/>
        <v>1.4111872620838463E-2</v>
      </c>
      <c r="AX96" s="44">
        <f t="shared" si="29"/>
        <v>1.4111872620838463E-2</v>
      </c>
      <c r="AY96" s="44">
        <f t="shared" si="29"/>
        <v>1.4111872620838463E-2</v>
      </c>
      <c r="AZ96" s="44">
        <f t="shared" si="29"/>
        <v>1.4111872620838463E-2</v>
      </c>
    </row>
    <row r="97" spans="1:3" s="46" customFormat="1" ht="11.25" outlineLevel="1" x14ac:dyDescent="0.2">
      <c r="A97" s="42" t="s">
        <v>51</v>
      </c>
      <c r="B97" s="44" t="s">
        <v>52</v>
      </c>
      <c r="C97" s="44" t="e">
        <f>ROUND(COUNTIF(C93:AZ93,"&lt;0")+(1-INDEX(C93:AZ93,MATCH(TRUE,INDEX(C93:AZ93&gt;0,0),0))/(INDEX(C93:AZ93,MATCH(TRUE,INDEX(C93:AZ93&gt;0,0),0))-IF(MIN(C93:AZ93)&lt;0,LOOKUP(2,1/(C93:AZ93&lt;0),C93:AZ93),""))),2)</f>
        <v>#N/A</v>
      </c>
    </row>
    <row r="98" spans="1:3" s="46" customFormat="1" ht="11.25" outlineLevel="1" x14ac:dyDescent="0.2">
      <c r="A98" s="42" t="s">
        <v>53</v>
      </c>
      <c r="B98" s="43" t="s">
        <v>49</v>
      </c>
      <c r="C98" s="44">
        <f>SUM(C95:G95)/5</f>
        <v>-6.4357655703549934</v>
      </c>
    </row>
    <row r="99" spans="1:3" s="46" customFormat="1" ht="11.25" outlineLevel="1" x14ac:dyDescent="0.2">
      <c r="A99" s="42" t="s">
        <v>54</v>
      </c>
      <c r="B99" s="43" t="s">
        <v>49</v>
      </c>
      <c r="C99" s="44">
        <f>SUM(C95:L95)/10</f>
        <v>-4.0945189023524593</v>
      </c>
    </row>
    <row r="100" spans="1:3" s="46" customFormat="1" ht="11.25" outlineLevel="1" x14ac:dyDescent="0.2">
      <c r="A100" s="42" t="s">
        <v>55</v>
      </c>
      <c r="B100" s="43" t="s">
        <v>49</v>
      </c>
      <c r="C100" s="44">
        <f>SUM(C95:AA95)/25</f>
        <v>-1.3429300474104624</v>
      </c>
    </row>
    <row r="101" spans="1:3" s="46" customFormat="1" ht="11.25" outlineLevel="1" x14ac:dyDescent="0.2">
      <c r="A101" s="42" t="s">
        <v>56</v>
      </c>
      <c r="B101" s="43" t="s">
        <v>49</v>
      </c>
      <c r="C101" s="44">
        <f>SUM(C95:AZ95)/50</f>
        <v>-0.72487345504693079</v>
      </c>
    </row>
    <row r="102" spans="1:3" s="46" customFormat="1" ht="11.25" outlineLevel="1" x14ac:dyDescent="0.2">
      <c r="A102" s="42" t="s">
        <v>57</v>
      </c>
      <c r="B102" s="43" t="s">
        <v>49</v>
      </c>
      <c r="C102" s="44">
        <f>SUM(C95:AZ95)/100</f>
        <v>-0.3624367275234654</v>
      </c>
    </row>
    <row r="103" spans="1:3" s="46" customFormat="1" ht="11.25" outlineLevel="1" x14ac:dyDescent="0.2">
      <c r="A103" s="42" t="s">
        <v>58</v>
      </c>
      <c r="B103" s="43" t="s">
        <v>49</v>
      </c>
      <c r="C103" s="44">
        <f>SUM(C96:G96)/5</f>
        <v>-4.1254114969085362E-2</v>
      </c>
    </row>
    <row r="104" spans="1:3" s="46" customFormat="1" ht="11.25" outlineLevel="1" x14ac:dyDescent="0.2">
      <c r="A104" s="42" t="s">
        <v>59</v>
      </c>
      <c r="B104" s="43" t="s">
        <v>49</v>
      </c>
      <c r="C104" s="44">
        <f>SUM(C96:L96)/10</f>
        <v>-3.6597197004208673E-2</v>
      </c>
    </row>
    <row r="105" spans="1:3" s="46" customFormat="1" ht="11.25" outlineLevel="1" x14ac:dyDescent="0.2">
      <c r="A105" s="42" t="s">
        <v>60</v>
      </c>
      <c r="B105" s="43" t="s">
        <v>49</v>
      </c>
      <c r="C105" s="44">
        <f>SUM(C96:AA96)/25</f>
        <v>-6.1717552291803909E-3</v>
      </c>
    </row>
    <row r="106" spans="1:3" s="46" customFormat="1" ht="11.25" outlineLevel="1" x14ac:dyDescent="0.2">
      <c r="A106" s="42" t="s">
        <v>61</v>
      </c>
      <c r="B106" s="43" t="s">
        <v>49</v>
      </c>
      <c r="C106" s="44">
        <f>SUM(C96:AZ96)/50</f>
        <v>-4.6194492408881604E-3</v>
      </c>
    </row>
    <row r="107" spans="1:3" s="46" customFormat="1" ht="11.25" outlineLevel="1" x14ac:dyDescent="0.2">
      <c r="A107" s="42" t="s">
        <v>62</v>
      </c>
      <c r="B107" s="43" t="s">
        <v>49</v>
      </c>
      <c r="C107" s="44">
        <f>SUM(C96:AZ96)/100</f>
        <v>-2.3097246204440802E-3</v>
      </c>
    </row>
    <row r="108" spans="1:3" s="45" customFormat="1" ht="11.25" outlineLevel="1" x14ac:dyDescent="0.2">
      <c r="A108" s="42" t="s">
        <v>63</v>
      </c>
      <c r="B108" s="43" t="s">
        <v>6</v>
      </c>
      <c r="C108" s="44">
        <f>ROUND(NPV(C2,C92:G92),2)</f>
        <v>-22549306.030000001</v>
      </c>
    </row>
    <row r="109" spans="1:3" s="46" customFormat="1" ht="11.25" outlineLevel="1" x14ac:dyDescent="0.2">
      <c r="A109" s="42" t="s">
        <v>64</v>
      </c>
      <c r="B109" s="43" t="s">
        <v>6</v>
      </c>
      <c r="C109" s="44">
        <f>ROUND(NPV(C2,C92:L92),2)</f>
        <v>-37892824.020000003</v>
      </c>
    </row>
    <row r="110" spans="1:3" s="46" customFormat="1" ht="11.25" outlineLevel="1" x14ac:dyDescent="0.2">
      <c r="A110" s="42" t="s">
        <v>65</v>
      </c>
      <c r="B110" s="43" t="s">
        <v>6</v>
      </c>
      <c r="C110" s="44">
        <f>ROUND(NPV(C2,C92:AA92),2)</f>
        <v>-24521924.329999998</v>
      </c>
    </row>
    <row r="111" spans="1:3" s="46" customFormat="1" ht="11.25" outlineLevel="1" x14ac:dyDescent="0.2">
      <c r="A111" s="42" t="s">
        <v>66</v>
      </c>
      <c r="B111" s="43" t="s">
        <v>6</v>
      </c>
      <c r="C111" s="44">
        <f>ROUND(NPV(C2,C92:AZ92),2)</f>
        <v>-30151155.359999999</v>
      </c>
    </row>
    <row r="112" spans="1:3" s="46" customFormat="1" ht="11.25" outlineLevel="1" x14ac:dyDescent="0.2">
      <c r="A112" s="42" t="s">
        <v>67</v>
      </c>
      <c r="B112" s="43" t="s">
        <v>6</v>
      </c>
      <c r="C112" s="44">
        <f>ROUND(NPV(C2,C92:AZ92),2)</f>
        <v>-30151155.359999999</v>
      </c>
    </row>
    <row r="113" spans="1:52" s="45" customFormat="1" ht="33.75" outlineLevel="1" x14ac:dyDescent="0.2">
      <c r="A113" s="47" t="s">
        <v>68</v>
      </c>
      <c r="B113" s="43" t="s">
        <v>49</v>
      </c>
      <c r="C113" s="48" t="str">
        <f>IF(ISNUMBER(IRR(C92:G92,C2)),ROUND(IRR(C92:G92,C2),2),"0 vai nav iespējams aprēķināt")</f>
        <v>0 vai nav iespējams aprēķināt</v>
      </c>
    </row>
    <row r="114" spans="1:52" s="46" customFormat="1" ht="33.75" outlineLevel="1" x14ac:dyDescent="0.2">
      <c r="A114" s="47" t="s">
        <v>69</v>
      </c>
      <c r="B114" s="43" t="s">
        <v>49</v>
      </c>
      <c r="C114" s="48" t="str">
        <f>IF(ISNUMBER(IRR(C92:L92,C2)),ROUND(IRR(C92:L92,C2),2),"0 vai nav iespējams aprēķināt")</f>
        <v>0 vai nav iespējams aprēķināt</v>
      </c>
    </row>
    <row r="115" spans="1:52" s="46" customFormat="1" ht="11.25" outlineLevel="1" x14ac:dyDescent="0.2">
      <c r="A115" s="47" t="s">
        <v>70</v>
      </c>
      <c r="B115" s="43" t="s">
        <v>49</v>
      </c>
      <c r="C115" s="48">
        <f>IF(ISNUMBER(IRR(C92:AA92,C2)),ROUND(IRR(C92:AA92,C2),2),"0 vai nav iespējams aprēķināt")</f>
        <v>-0.04</v>
      </c>
    </row>
    <row r="116" spans="1:52" s="46" customFormat="1" ht="11.25" outlineLevel="1" x14ac:dyDescent="0.2">
      <c r="A116" s="47" t="s">
        <v>71</v>
      </c>
      <c r="B116" s="43" t="s">
        <v>49</v>
      </c>
      <c r="C116" s="48">
        <f>IF(ISNUMBER(IRR(C92:AZ92,C2)),ROUND(IRR(C92:AZ92,C2),2),"0 vai nav iespējams aprēķināt")</f>
        <v>-0.03</v>
      </c>
    </row>
    <row r="117" spans="1:52" s="46" customFormat="1" ht="11.25" outlineLevel="1" x14ac:dyDescent="0.2">
      <c r="A117" s="47" t="s">
        <v>72</v>
      </c>
      <c r="B117" s="43" t="s">
        <v>49</v>
      </c>
      <c r="C117" s="48">
        <f>IF(ISNUMBER(IRR(C92:AZ92,C2)),ROUND(IRR(C92:AZ92,C2),2),"0 vai nav iespējams aprēķināt")</f>
        <v>-0.03</v>
      </c>
    </row>
    <row r="118" spans="1:52" ht="15" x14ac:dyDescent="0.25"/>
    <row r="119" spans="1:52" ht="15" x14ac:dyDescent="0.25">
      <c r="A119" s="49" t="s">
        <v>75</v>
      </c>
      <c r="B119" s="32"/>
      <c r="C119" s="32"/>
      <c r="D119" s="32"/>
    </row>
    <row r="120" spans="1:52" ht="15" x14ac:dyDescent="0.25">
      <c r="B120" s="3"/>
      <c r="C120" s="3">
        <v>2021</v>
      </c>
      <c r="D120" s="3">
        <v>2022</v>
      </c>
      <c r="E120" s="3">
        <v>2023</v>
      </c>
      <c r="F120" s="3">
        <v>2024</v>
      </c>
      <c r="G120" s="3">
        <v>2025</v>
      </c>
      <c r="H120" s="3">
        <v>2026</v>
      </c>
      <c r="I120" s="3">
        <v>2027</v>
      </c>
      <c r="J120" s="3">
        <v>2028</v>
      </c>
      <c r="K120" s="3">
        <v>2029</v>
      </c>
      <c r="L120" s="3">
        <v>2030</v>
      </c>
      <c r="M120" s="3">
        <v>2031</v>
      </c>
      <c r="N120" s="3">
        <v>2032</v>
      </c>
      <c r="O120" s="3">
        <v>2033</v>
      </c>
      <c r="P120" s="3">
        <v>2034</v>
      </c>
      <c r="Q120" s="3">
        <v>2035</v>
      </c>
      <c r="R120" s="3">
        <v>2036</v>
      </c>
      <c r="S120" s="3">
        <v>2037</v>
      </c>
      <c r="T120" s="3">
        <v>2038</v>
      </c>
      <c r="U120" s="3">
        <v>2039</v>
      </c>
      <c r="V120" s="3">
        <v>2040</v>
      </c>
      <c r="W120" s="3">
        <v>2041</v>
      </c>
      <c r="X120" s="3">
        <v>2042</v>
      </c>
      <c r="Y120" s="3">
        <v>2043</v>
      </c>
      <c r="Z120" s="3">
        <v>2044</v>
      </c>
      <c r="AA120" s="3">
        <v>2045</v>
      </c>
      <c r="AB120" s="3">
        <v>2046</v>
      </c>
      <c r="AC120" s="3">
        <v>2047</v>
      </c>
      <c r="AD120" s="3">
        <v>2048</v>
      </c>
      <c r="AE120" s="3">
        <v>2049</v>
      </c>
      <c r="AF120" s="3">
        <v>2050</v>
      </c>
      <c r="AG120" s="3">
        <v>2051</v>
      </c>
      <c r="AH120" s="3">
        <v>2052</v>
      </c>
      <c r="AI120" s="3">
        <v>2053</v>
      </c>
      <c r="AJ120" s="3">
        <v>2054</v>
      </c>
      <c r="AK120" s="3">
        <v>2055</v>
      </c>
      <c r="AL120" s="3">
        <v>2056</v>
      </c>
      <c r="AM120" s="3">
        <v>2057</v>
      </c>
      <c r="AN120" s="3">
        <v>2058</v>
      </c>
      <c r="AO120" s="3">
        <v>2059</v>
      </c>
      <c r="AP120" s="3">
        <v>2060</v>
      </c>
      <c r="AQ120" s="3">
        <v>2061</v>
      </c>
      <c r="AR120" s="3">
        <v>2062</v>
      </c>
      <c r="AS120" s="3">
        <v>2063</v>
      </c>
      <c r="AT120" s="3">
        <v>2064</v>
      </c>
      <c r="AU120" s="3">
        <v>2065</v>
      </c>
      <c r="AV120" s="3">
        <v>2066</v>
      </c>
      <c r="AW120" s="3">
        <v>2067</v>
      </c>
      <c r="AX120" s="3">
        <v>2068</v>
      </c>
      <c r="AY120" s="3">
        <v>2069</v>
      </c>
      <c r="AZ120" s="3">
        <v>2070</v>
      </c>
    </row>
    <row r="121" spans="1:52" ht="15" x14ac:dyDescent="0.25">
      <c r="A121" s="33" t="s">
        <v>40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</row>
    <row r="122" spans="1:52" s="39" customFormat="1" ht="15" x14ac:dyDescent="0.25">
      <c r="A122" s="35" t="s">
        <v>41</v>
      </c>
      <c r="B122" s="36"/>
      <c r="C122" s="36">
        <f>Datu_tab__izvērsums!C55</f>
        <v>0</v>
      </c>
      <c r="D122" s="36">
        <f>Datu_tab__izvērsums!D55</f>
        <v>0</v>
      </c>
      <c r="E122" s="36">
        <f>Datu_tab__izvērsums!E55</f>
        <v>698790.22650821984</v>
      </c>
      <c r="F122" s="36">
        <f>Datu_tab__izvērsums!F55</f>
        <v>1397580.4530164397</v>
      </c>
      <c r="G122" s="36">
        <f>Datu_tab__izvērsums!G55</f>
        <v>2096370.6795246594</v>
      </c>
      <c r="H122" s="36">
        <f>Datu_tab__izvērsums!H55</f>
        <v>3493951.1325410991</v>
      </c>
      <c r="I122" s="36">
        <f>Datu_tab__izvērsums!I55</f>
        <v>4891531.5855575381</v>
      </c>
      <c r="J122" s="36">
        <f>Datu_tab__izvērsums!J55</f>
        <v>5590321.8120657587</v>
      </c>
      <c r="K122" s="36">
        <f>Datu_tab__izvērsums!K55</f>
        <v>6289112.0385739785</v>
      </c>
      <c r="L122" s="36">
        <f>Datu_tab__izvērsums!L55</f>
        <v>6987902.2650821982</v>
      </c>
      <c r="M122" s="36">
        <f>Datu_tab__izvērsums!M55</f>
        <v>6987902.2650821982</v>
      </c>
      <c r="N122" s="36">
        <f>Datu_tab__izvērsums!N55</f>
        <v>6987902.2650821982</v>
      </c>
      <c r="O122" s="36">
        <f>Datu_tab__izvērsums!O55</f>
        <v>6987902.2650821982</v>
      </c>
      <c r="P122" s="36">
        <f>Datu_tab__izvērsums!P55</f>
        <v>6987902.2650821982</v>
      </c>
      <c r="Q122" s="36">
        <f>Datu_tab__izvērsums!Q55</f>
        <v>6987902.2650821982</v>
      </c>
      <c r="R122" s="36">
        <f>Datu_tab__izvērsums!R55</f>
        <v>6987902.2650821982</v>
      </c>
      <c r="S122" s="36">
        <f>Datu_tab__izvērsums!S55</f>
        <v>6987902.2650821982</v>
      </c>
      <c r="T122" s="36">
        <f>Datu_tab__izvērsums!T55</f>
        <v>6987902.2650821982</v>
      </c>
      <c r="U122" s="36">
        <f>Datu_tab__izvērsums!U55</f>
        <v>6987902.2650821982</v>
      </c>
      <c r="V122" s="36">
        <f>Datu_tab__izvērsums!V55</f>
        <v>6987902.2650821982</v>
      </c>
      <c r="W122" s="36">
        <f>Datu_tab__izvērsums!W55</f>
        <v>6987902.2650821982</v>
      </c>
      <c r="X122" s="36">
        <f>Datu_tab__izvērsums!X55</f>
        <v>6987902.2650821982</v>
      </c>
      <c r="Y122" s="36">
        <f>Datu_tab__izvērsums!Y55</f>
        <v>6987902.2650821982</v>
      </c>
      <c r="Z122" s="36">
        <f>Datu_tab__izvērsums!Z55</f>
        <v>6987902.2650821982</v>
      </c>
      <c r="AA122" s="36">
        <f>Datu_tab__izvērsums!AA55</f>
        <v>6987902.2650821982</v>
      </c>
      <c r="AB122" s="36">
        <f>Datu_tab__izvērsums!AB55</f>
        <v>6987902.2650821982</v>
      </c>
      <c r="AC122" s="36">
        <f>Datu_tab__izvērsums!AC55</f>
        <v>6987902.2650821982</v>
      </c>
      <c r="AD122" s="36">
        <f>Datu_tab__izvērsums!AD55</f>
        <v>6987902.2650821982</v>
      </c>
      <c r="AE122" s="36">
        <f>Datu_tab__izvērsums!AE55</f>
        <v>6987902.2650821982</v>
      </c>
      <c r="AF122" s="36">
        <f>Datu_tab__izvērsums!AF55</f>
        <v>6987902.2650821982</v>
      </c>
      <c r="AG122" s="36">
        <f>Datu_tab__izvērsums!AG55</f>
        <v>6987902.2650821982</v>
      </c>
      <c r="AH122" s="36">
        <f>Datu_tab__izvērsums!AH55</f>
        <v>6987902.2650821982</v>
      </c>
      <c r="AI122" s="36">
        <f>Datu_tab__izvērsums!AI55</f>
        <v>6987902.2650821982</v>
      </c>
      <c r="AJ122" s="36">
        <f>Datu_tab__izvērsums!AJ55</f>
        <v>6987902.2650821982</v>
      </c>
      <c r="AK122" s="36">
        <f>Datu_tab__izvērsums!AK55</f>
        <v>6987902.2650821982</v>
      </c>
      <c r="AL122" s="36">
        <f>Datu_tab__izvērsums!AL55</f>
        <v>6987902.2650821982</v>
      </c>
      <c r="AM122" s="36">
        <f>Datu_tab__izvērsums!AM55</f>
        <v>6987902.2650821982</v>
      </c>
      <c r="AN122" s="36">
        <f>Datu_tab__izvērsums!AN55</f>
        <v>6987902.2650821982</v>
      </c>
      <c r="AO122" s="36">
        <f>Datu_tab__izvērsums!AO55</f>
        <v>6987902.2650821982</v>
      </c>
      <c r="AP122" s="36">
        <f>Datu_tab__izvērsums!AP55</f>
        <v>6987902.2650821982</v>
      </c>
      <c r="AQ122" s="36">
        <f>Datu_tab__izvērsums!AQ55</f>
        <v>6987902.2650821982</v>
      </c>
      <c r="AR122" s="36">
        <f>Datu_tab__izvērsums!AR55</f>
        <v>6987902.2650821982</v>
      </c>
      <c r="AS122" s="36">
        <f>Datu_tab__izvērsums!AS55</f>
        <v>6987902.2650821982</v>
      </c>
      <c r="AT122" s="36">
        <f>Datu_tab__izvērsums!AT55</f>
        <v>6987902.2650821982</v>
      </c>
      <c r="AU122" s="36">
        <f>Datu_tab__izvērsums!AU55</f>
        <v>6987902.2650821982</v>
      </c>
      <c r="AV122" s="36">
        <f>Datu_tab__izvērsums!AV55</f>
        <v>6987902.2650821982</v>
      </c>
      <c r="AW122" s="36">
        <f>Datu_tab__izvērsums!AW55</f>
        <v>6987902.2650821982</v>
      </c>
      <c r="AX122" s="36">
        <f>Datu_tab__izvērsums!AX55</f>
        <v>6987902.2650821982</v>
      </c>
      <c r="AY122" s="36">
        <f>Datu_tab__izvērsums!AY55</f>
        <v>6987902.2650821982</v>
      </c>
      <c r="AZ122" s="36">
        <f>Datu_tab__izvērsums!AZ55</f>
        <v>6987902.2650821982</v>
      </c>
    </row>
    <row r="123" spans="1:52" ht="15" x14ac:dyDescent="0.25">
      <c r="A123" s="33" t="s">
        <v>42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</row>
    <row r="124" spans="1:52" ht="15" x14ac:dyDescent="0.25">
      <c r="A124" s="33" t="s">
        <v>43</v>
      </c>
      <c r="B124" s="3"/>
      <c r="C124" s="3">
        <f>Datu_tab__izvērsums!C12</f>
        <v>0</v>
      </c>
      <c r="D124" s="3">
        <f>Datu_tab__izvērsums!D12</f>
        <v>22072086.5</v>
      </c>
      <c r="E124" s="3">
        <f>Datu_tab__izvērsums!E12</f>
        <v>22072086.5</v>
      </c>
      <c r="F124" s="3">
        <f>Datu_tab__izvērsums!F12</f>
        <v>33108129.75</v>
      </c>
      <c r="G124" s="3">
        <f>Datu_tab__izvērsums!G12</f>
        <v>33108129.75</v>
      </c>
      <c r="H124" s="3">
        <f>Datu_tab__izvērsums!H12</f>
        <v>33108129.75</v>
      </c>
      <c r="I124" s="3">
        <f>Datu_tab__izvērsums!I12</f>
        <v>33108129.75</v>
      </c>
      <c r="J124" s="3">
        <f>Datu_tab__izvērsums!J12</f>
        <v>22072086.5</v>
      </c>
      <c r="K124" s="3">
        <f>Datu_tab__izvērsums!K12</f>
        <v>22072086.5</v>
      </c>
      <c r="L124" s="3">
        <f>Datu_tab__izvērsums!L12</f>
        <v>0</v>
      </c>
      <c r="M124" s="3">
        <f>Datu_tab__izvērsums!M12</f>
        <v>0</v>
      </c>
      <c r="N124" s="3">
        <f>Datu_tab__izvērsums!N12</f>
        <v>0</v>
      </c>
      <c r="O124" s="3">
        <f>Datu_tab__izvērsums!O12</f>
        <v>0</v>
      </c>
      <c r="P124" s="3">
        <f>Datu_tab__izvērsums!P12</f>
        <v>0</v>
      </c>
      <c r="Q124" s="3">
        <f>Datu_tab__izvērsums!Q12</f>
        <v>0</v>
      </c>
      <c r="R124" s="3">
        <f>Datu_tab__izvērsums!R12</f>
        <v>0</v>
      </c>
      <c r="S124" s="3">
        <f>Datu_tab__izvērsums!S12</f>
        <v>0</v>
      </c>
      <c r="T124" s="3">
        <f>Datu_tab__izvērsums!T12</f>
        <v>0</v>
      </c>
      <c r="U124" s="3">
        <f>Datu_tab__izvērsums!U12</f>
        <v>0</v>
      </c>
      <c r="V124" s="3">
        <f>Datu_tab__izvērsums!V12</f>
        <v>0</v>
      </c>
      <c r="W124" s="3">
        <f>Datu_tab__izvērsums!W12</f>
        <v>0</v>
      </c>
      <c r="X124" s="3">
        <f>Datu_tab__izvērsums!X12</f>
        <v>0</v>
      </c>
      <c r="Y124" s="3">
        <f>Datu_tab__izvērsums!Y12</f>
        <v>0</v>
      </c>
      <c r="Z124" s="3">
        <f>Datu_tab__izvērsums!Z12</f>
        <v>0</v>
      </c>
      <c r="AA124" s="3">
        <f>Datu_tab__izvērsums!AA12</f>
        <v>0</v>
      </c>
      <c r="AB124" s="3">
        <f>Datu_tab__izvērsums!AB12</f>
        <v>0</v>
      </c>
      <c r="AC124" s="3">
        <f>Datu_tab__izvērsums!AC12</f>
        <v>0</v>
      </c>
      <c r="AD124" s="3">
        <f>Datu_tab__izvērsums!AD12</f>
        <v>0</v>
      </c>
      <c r="AE124" s="3">
        <f>Datu_tab__izvērsums!AE12</f>
        <v>0</v>
      </c>
      <c r="AF124" s="3">
        <f>Datu_tab__izvērsums!AF12</f>
        <v>0</v>
      </c>
      <c r="AG124" s="3">
        <f>Datu_tab__izvērsums!AG12</f>
        <v>0</v>
      </c>
      <c r="AH124" s="3">
        <f>Datu_tab__izvērsums!AH12</f>
        <v>0</v>
      </c>
      <c r="AI124" s="3">
        <f>Datu_tab__izvērsums!AI12</f>
        <v>0</v>
      </c>
      <c r="AJ124" s="3">
        <f>Datu_tab__izvērsums!AJ12</f>
        <v>0</v>
      </c>
      <c r="AK124" s="3">
        <f>Datu_tab__izvērsums!AK12</f>
        <v>0</v>
      </c>
      <c r="AL124" s="3">
        <f>Datu_tab__izvērsums!AL12</f>
        <v>0</v>
      </c>
      <c r="AM124" s="3">
        <f>Datu_tab__izvērsums!AM12</f>
        <v>0</v>
      </c>
      <c r="AN124" s="3">
        <f>Datu_tab__izvērsums!AN12</f>
        <v>0</v>
      </c>
      <c r="AO124" s="3">
        <f>Datu_tab__izvērsums!AO12</f>
        <v>0</v>
      </c>
      <c r="AP124" s="3">
        <f>Datu_tab__izvērsums!AP12</f>
        <v>0</v>
      </c>
      <c r="AQ124" s="3">
        <f>Datu_tab__izvērsums!AQ12</f>
        <v>0</v>
      </c>
      <c r="AR124" s="3">
        <f>Datu_tab__izvērsums!AR12</f>
        <v>0</v>
      </c>
      <c r="AS124" s="3">
        <f>Datu_tab__izvērsums!AS12</f>
        <v>0</v>
      </c>
      <c r="AT124" s="3">
        <f>Datu_tab__izvērsums!AT12</f>
        <v>0</v>
      </c>
      <c r="AU124" s="3">
        <f>Datu_tab__izvērsums!AU12</f>
        <v>0</v>
      </c>
      <c r="AV124" s="3">
        <f>Datu_tab__izvērsums!AV12</f>
        <v>0</v>
      </c>
      <c r="AW124" s="3">
        <f>Datu_tab__izvērsums!AW12</f>
        <v>0</v>
      </c>
      <c r="AX124" s="3">
        <f>Datu_tab__izvērsums!AX12</f>
        <v>0</v>
      </c>
      <c r="AY124" s="3">
        <f>Datu_tab__izvērsums!AY12</f>
        <v>0</v>
      </c>
      <c r="AZ124" s="3">
        <f>Datu_tab__izvērsums!AZ12</f>
        <v>0</v>
      </c>
    </row>
    <row r="125" spans="1:52" ht="15" x14ac:dyDescent="0.25">
      <c r="A125" s="33" t="s">
        <v>2</v>
      </c>
      <c r="B125" s="3"/>
      <c r="C125" s="3">
        <f>Datu_tab__izvērsums!C22</f>
        <v>0</v>
      </c>
      <c r="D125" s="3">
        <f>Datu_tab__izvērsums!D22</f>
        <v>0</v>
      </c>
      <c r="E125" s="3">
        <f>Datu_tab__izvērsums!E22</f>
        <v>0</v>
      </c>
      <c r="F125" s="3">
        <f>Datu_tab__izvērsums!F22</f>
        <v>0</v>
      </c>
      <c r="G125" s="3">
        <f>Datu_tab__izvērsums!G22</f>
        <v>0</v>
      </c>
      <c r="H125" s="3">
        <f>Datu_tab__izvērsums!H22</f>
        <v>0</v>
      </c>
      <c r="I125" s="3">
        <f>Datu_tab__izvērsums!I22</f>
        <v>0</v>
      </c>
      <c r="J125" s="3">
        <f>Datu_tab__izvērsums!J22</f>
        <v>0</v>
      </c>
      <c r="K125" s="3">
        <f>Datu_tab__izvērsums!K22</f>
        <v>0</v>
      </c>
      <c r="L125" s="3">
        <f>Datu_tab__izvērsums!L22</f>
        <v>0</v>
      </c>
      <c r="M125" s="3">
        <f>Datu_tab__izvērsums!M22</f>
        <v>0</v>
      </c>
      <c r="N125" s="3">
        <f>Datu_tab__izvērsums!N22</f>
        <v>0</v>
      </c>
      <c r="O125" s="3">
        <f>Datu_tab__izvērsums!O22</f>
        <v>0</v>
      </c>
      <c r="P125" s="3">
        <f>Datu_tab__izvērsums!P22</f>
        <v>0</v>
      </c>
      <c r="Q125" s="3">
        <f>Datu_tab__izvērsums!Q22</f>
        <v>0</v>
      </c>
      <c r="R125" s="3">
        <f>Datu_tab__izvērsums!R22</f>
        <v>0</v>
      </c>
      <c r="S125" s="3">
        <f>Datu_tab__izvērsums!S22</f>
        <v>0</v>
      </c>
      <c r="T125" s="3">
        <f>Datu_tab__izvērsums!T22</f>
        <v>0</v>
      </c>
      <c r="U125" s="3">
        <f>Datu_tab__izvērsums!U22</f>
        <v>0</v>
      </c>
      <c r="V125" s="3">
        <f>Datu_tab__izvērsums!V22</f>
        <v>0</v>
      </c>
      <c r="W125" s="3">
        <f>Datu_tab__izvērsums!W22</f>
        <v>0</v>
      </c>
      <c r="X125" s="3">
        <f>Datu_tab__izvērsums!X22</f>
        <v>0</v>
      </c>
      <c r="Y125" s="3">
        <f>Datu_tab__izvērsums!Y22</f>
        <v>0</v>
      </c>
      <c r="Z125" s="3">
        <f>Datu_tab__izvērsums!Z22</f>
        <v>0</v>
      </c>
      <c r="AA125" s="3">
        <f>Datu_tab__izvērsums!AA22</f>
        <v>0</v>
      </c>
      <c r="AB125" s="3">
        <f>Datu_tab__izvērsums!AB22</f>
        <v>0</v>
      </c>
      <c r="AC125" s="3">
        <f>Datu_tab__izvērsums!AC22</f>
        <v>0</v>
      </c>
      <c r="AD125" s="3">
        <f>Datu_tab__izvērsums!AD22</f>
        <v>0</v>
      </c>
      <c r="AE125" s="3">
        <f>Datu_tab__izvērsums!AE22</f>
        <v>0</v>
      </c>
      <c r="AF125" s="3">
        <f>Datu_tab__izvērsums!AF22</f>
        <v>0</v>
      </c>
      <c r="AG125" s="3">
        <f>Datu_tab__izvērsums!AG22</f>
        <v>0</v>
      </c>
      <c r="AH125" s="3">
        <f>Datu_tab__izvērsums!AH22</f>
        <v>0</v>
      </c>
      <c r="AI125" s="3">
        <f>Datu_tab__izvērsums!AI22</f>
        <v>0</v>
      </c>
      <c r="AJ125" s="3">
        <f>Datu_tab__izvērsums!AJ22</f>
        <v>0</v>
      </c>
      <c r="AK125" s="3">
        <f>Datu_tab__izvērsums!AK22</f>
        <v>0</v>
      </c>
      <c r="AL125" s="3">
        <f>Datu_tab__izvērsums!AL22</f>
        <v>0</v>
      </c>
      <c r="AM125" s="3">
        <f>Datu_tab__izvērsums!AM22</f>
        <v>0</v>
      </c>
      <c r="AN125" s="3">
        <f>Datu_tab__izvērsums!AN22</f>
        <v>0</v>
      </c>
      <c r="AO125" s="3">
        <f>Datu_tab__izvērsums!AO22</f>
        <v>0</v>
      </c>
      <c r="AP125" s="3">
        <f>Datu_tab__izvērsums!AP22</f>
        <v>0</v>
      </c>
      <c r="AQ125" s="3">
        <f>Datu_tab__izvērsums!AQ22</f>
        <v>0</v>
      </c>
      <c r="AR125" s="3">
        <f>Datu_tab__izvērsums!AR22</f>
        <v>0</v>
      </c>
      <c r="AS125" s="3">
        <f>Datu_tab__izvērsums!AS22</f>
        <v>0</v>
      </c>
      <c r="AT125" s="3">
        <f>Datu_tab__izvērsums!AT22</f>
        <v>0</v>
      </c>
      <c r="AU125" s="3">
        <f>Datu_tab__izvērsums!AU22</f>
        <v>0</v>
      </c>
      <c r="AV125" s="3">
        <f>Datu_tab__izvērsums!AV22</f>
        <v>0</v>
      </c>
      <c r="AW125" s="3">
        <f>Datu_tab__izvērsums!AW22</f>
        <v>0</v>
      </c>
      <c r="AX125" s="3">
        <f>Datu_tab__izvērsums!AX22</f>
        <v>0</v>
      </c>
      <c r="AY125" s="3">
        <f>Datu_tab__izvērsums!AY22</f>
        <v>0</v>
      </c>
      <c r="AZ125" s="3">
        <f>Datu_tab__izvērsums!AZ22</f>
        <v>0</v>
      </c>
    </row>
    <row r="126" spans="1:52" ht="15" x14ac:dyDescent="0.25">
      <c r="A126" s="33" t="s">
        <v>44</v>
      </c>
      <c r="B126" s="3"/>
      <c r="C126" s="3">
        <f>Datu_tab__izvērsums!C32</f>
        <v>0</v>
      </c>
      <c r="D126" s="3">
        <f>Datu_tab__izvērsums!D32</f>
        <v>0</v>
      </c>
      <c r="E126" s="3">
        <f>Datu_tab__izvērsums!E32</f>
        <v>220720.86499999999</v>
      </c>
      <c r="F126" s="3">
        <f>Datu_tab__izvērsums!F32</f>
        <v>441441.73</v>
      </c>
      <c r="G126" s="3">
        <f>Datu_tab__izvērsums!G32</f>
        <v>662162.59499999997</v>
      </c>
      <c r="H126" s="3">
        <f>Datu_tab__izvērsums!H32</f>
        <v>1103604.325</v>
      </c>
      <c r="I126" s="3">
        <f>Datu_tab__izvērsums!I32</f>
        <v>1545046.0549999999</v>
      </c>
      <c r="J126" s="3">
        <f>Datu_tab__izvērsums!J32</f>
        <v>1765766.92</v>
      </c>
      <c r="K126" s="3">
        <f>Datu_tab__izvērsums!K32</f>
        <v>1986487.7849999999</v>
      </c>
      <c r="L126" s="3">
        <f>Datu_tab__izvērsums!L32</f>
        <v>2207208.65</v>
      </c>
      <c r="M126" s="3">
        <f>Datu_tab__izvērsums!M32</f>
        <v>2207208.65</v>
      </c>
      <c r="N126" s="3">
        <f>Datu_tab__izvērsums!N32</f>
        <v>2207208.65</v>
      </c>
      <c r="O126" s="3">
        <f>Datu_tab__izvērsums!O32</f>
        <v>2207208.65</v>
      </c>
      <c r="P126" s="3">
        <f>Datu_tab__izvērsums!P32</f>
        <v>2207208.65</v>
      </c>
      <c r="Q126" s="3">
        <f>Datu_tab__izvērsums!Q32</f>
        <v>2207208.65</v>
      </c>
      <c r="R126" s="3">
        <f>Datu_tab__izvērsums!R32</f>
        <v>2207208.65</v>
      </c>
      <c r="S126" s="3">
        <f>Datu_tab__izvērsums!S32</f>
        <v>2207208.65</v>
      </c>
      <c r="T126" s="3">
        <f>Datu_tab__izvērsums!T32</f>
        <v>2207208.65</v>
      </c>
      <c r="U126" s="3">
        <f>Datu_tab__izvērsums!U32</f>
        <v>2207208.65</v>
      </c>
      <c r="V126" s="3">
        <f>Datu_tab__izvērsums!V32</f>
        <v>2207208.65</v>
      </c>
      <c r="W126" s="3">
        <f>Datu_tab__izvērsums!W32</f>
        <v>2207208.65</v>
      </c>
      <c r="X126" s="3">
        <f>Datu_tab__izvērsums!X32</f>
        <v>2207208.65</v>
      </c>
      <c r="Y126" s="3">
        <f>Datu_tab__izvērsums!Y32</f>
        <v>2207208.65</v>
      </c>
      <c r="Z126" s="3">
        <f>Datu_tab__izvērsums!Z32</f>
        <v>2207208.65</v>
      </c>
      <c r="AA126" s="3">
        <f>Datu_tab__izvērsums!AA32</f>
        <v>2207208.65</v>
      </c>
      <c r="AB126" s="3">
        <f>Datu_tab__izvērsums!AB32</f>
        <v>2207208.65</v>
      </c>
      <c r="AC126" s="3">
        <f>Datu_tab__izvērsums!AC32</f>
        <v>2207208.65</v>
      </c>
      <c r="AD126" s="3">
        <f>Datu_tab__izvērsums!AD32</f>
        <v>2207208.65</v>
      </c>
      <c r="AE126" s="3">
        <f>Datu_tab__izvērsums!AE32</f>
        <v>2207208.65</v>
      </c>
      <c r="AF126" s="3">
        <f>Datu_tab__izvērsums!AF32</f>
        <v>2207208.65</v>
      </c>
      <c r="AG126" s="3">
        <f>Datu_tab__izvērsums!AG32</f>
        <v>2207208.65</v>
      </c>
      <c r="AH126" s="3">
        <f>Datu_tab__izvērsums!AH32</f>
        <v>2207208.65</v>
      </c>
      <c r="AI126" s="3">
        <f>Datu_tab__izvērsums!AI32</f>
        <v>2207208.65</v>
      </c>
      <c r="AJ126" s="3">
        <f>Datu_tab__izvērsums!AJ32</f>
        <v>2207208.65</v>
      </c>
      <c r="AK126" s="3">
        <f>Datu_tab__izvērsums!AK32</f>
        <v>2207208.65</v>
      </c>
      <c r="AL126" s="3">
        <f>Datu_tab__izvērsums!AL32</f>
        <v>2207208.65</v>
      </c>
      <c r="AM126" s="3">
        <f>Datu_tab__izvērsums!AM32</f>
        <v>2207208.65</v>
      </c>
      <c r="AN126" s="3">
        <f>Datu_tab__izvērsums!AN32</f>
        <v>2207208.65</v>
      </c>
      <c r="AO126" s="3">
        <f>Datu_tab__izvērsums!AO32</f>
        <v>2207208.65</v>
      </c>
      <c r="AP126" s="3">
        <f>Datu_tab__izvērsums!AP32</f>
        <v>2207208.65</v>
      </c>
      <c r="AQ126" s="3">
        <f>Datu_tab__izvērsums!AQ32</f>
        <v>2207208.65</v>
      </c>
      <c r="AR126" s="3">
        <f>Datu_tab__izvērsums!AR32</f>
        <v>2207208.65</v>
      </c>
      <c r="AS126" s="3">
        <f>Datu_tab__izvērsums!AS32</f>
        <v>2207208.65</v>
      </c>
      <c r="AT126" s="3">
        <f>Datu_tab__izvērsums!AT32</f>
        <v>2207208.65</v>
      </c>
      <c r="AU126" s="3">
        <f>Datu_tab__izvērsums!AU32</f>
        <v>2207208.65</v>
      </c>
      <c r="AV126" s="3">
        <f>Datu_tab__izvērsums!AV32</f>
        <v>2207208.65</v>
      </c>
      <c r="AW126" s="3">
        <f>Datu_tab__izvērsums!AW32</f>
        <v>2207208.65</v>
      </c>
      <c r="AX126" s="3">
        <f>Datu_tab__izvērsums!AX32</f>
        <v>2207208.65</v>
      </c>
      <c r="AY126" s="3">
        <f>Datu_tab__izvērsums!AY32</f>
        <v>2207208.65</v>
      </c>
      <c r="AZ126" s="3">
        <f>Datu_tab__izvērsums!AZ32</f>
        <v>2207208.65</v>
      </c>
    </row>
    <row r="127" spans="1:52" ht="15" x14ac:dyDescent="0.25">
      <c r="A127" s="33" t="s">
        <v>4</v>
      </c>
      <c r="B127" s="3"/>
      <c r="C127" s="3">
        <f>Datu_tab__izvērsums!C42</f>
        <v>0</v>
      </c>
      <c r="D127" s="3">
        <f>Datu_tab__izvērsums!D42</f>
        <v>0</v>
      </c>
      <c r="E127" s="3">
        <f>Datu_tab__izvērsums!E42</f>
        <v>0</v>
      </c>
      <c r="F127" s="3">
        <f>Datu_tab__izvērsums!F42</f>
        <v>0</v>
      </c>
      <c r="G127" s="3">
        <f>Datu_tab__izvērsums!G42</f>
        <v>0</v>
      </c>
      <c r="H127" s="3">
        <f>Datu_tab__izvērsums!H42</f>
        <v>0</v>
      </c>
      <c r="I127" s="3">
        <f>Datu_tab__izvērsums!I42</f>
        <v>0</v>
      </c>
      <c r="J127" s="3">
        <f>Datu_tab__izvērsums!J42</f>
        <v>0</v>
      </c>
      <c r="K127" s="3">
        <f>Datu_tab__izvērsums!K42</f>
        <v>0</v>
      </c>
      <c r="L127" s="3">
        <f>Datu_tab__izvērsums!L42</f>
        <v>0</v>
      </c>
      <c r="M127" s="3">
        <f>Datu_tab__izvērsums!M42</f>
        <v>0</v>
      </c>
      <c r="N127" s="3">
        <f>Datu_tab__izvērsums!N42</f>
        <v>0</v>
      </c>
      <c r="O127" s="3">
        <f>Datu_tab__izvērsums!O42</f>
        <v>0</v>
      </c>
      <c r="P127" s="3">
        <f>Datu_tab__izvērsums!P42</f>
        <v>0</v>
      </c>
      <c r="Q127" s="3">
        <f>Datu_tab__izvērsums!Q42</f>
        <v>0</v>
      </c>
      <c r="R127" s="3">
        <f>Datu_tab__izvērsums!R42</f>
        <v>0</v>
      </c>
      <c r="S127" s="3">
        <f>Datu_tab__izvērsums!S42</f>
        <v>0</v>
      </c>
      <c r="T127" s="3">
        <f>Datu_tab__izvērsums!T42</f>
        <v>0</v>
      </c>
      <c r="U127" s="3">
        <f>Datu_tab__izvērsums!U42</f>
        <v>0</v>
      </c>
      <c r="V127" s="3">
        <f>Datu_tab__izvērsums!V42</f>
        <v>0</v>
      </c>
      <c r="W127" s="3">
        <f>Datu_tab__izvērsums!W42</f>
        <v>0</v>
      </c>
      <c r="X127" s="3">
        <f>Datu_tab__izvērsums!X42</f>
        <v>0</v>
      </c>
      <c r="Y127" s="3">
        <f>Datu_tab__izvērsums!Y42</f>
        <v>0</v>
      </c>
      <c r="Z127" s="3">
        <f>Datu_tab__izvērsums!Z42</f>
        <v>0</v>
      </c>
      <c r="AA127" s="3">
        <f>Datu_tab__izvērsums!AA42</f>
        <v>0</v>
      </c>
      <c r="AB127" s="3">
        <f>Datu_tab__izvērsums!AB42</f>
        <v>0</v>
      </c>
      <c r="AC127" s="3">
        <f>Datu_tab__izvērsums!AC42</f>
        <v>0</v>
      </c>
      <c r="AD127" s="3">
        <f>Datu_tab__izvērsums!AD42</f>
        <v>0</v>
      </c>
      <c r="AE127" s="3">
        <f>Datu_tab__izvērsums!AE42</f>
        <v>0</v>
      </c>
      <c r="AF127" s="3">
        <f>Datu_tab__izvērsums!AF42</f>
        <v>0</v>
      </c>
      <c r="AG127" s="3">
        <f>Datu_tab__izvērsums!AG42</f>
        <v>0</v>
      </c>
      <c r="AH127" s="3">
        <f>Datu_tab__izvērsums!AH42</f>
        <v>0</v>
      </c>
      <c r="AI127" s="3">
        <f>Datu_tab__izvērsums!AI42</f>
        <v>0</v>
      </c>
      <c r="AJ127" s="3">
        <f>Datu_tab__izvērsums!AJ42</f>
        <v>0</v>
      </c>
      <c r="AK127" s="3">
        <f>Datu_tab__izvērsums!AK42</f>
        <v>0</v>
      </c>
      <c r="AL127" s="3">
        <f>Datu_tab__izvērsums!AL42</f>
        <v>0</v>
      </c>
      <c r="AM127" s="3">
        <f>Datu_tab__izvērsums!AM42</f>
        <v>0</v>
      </c>
      <c r="AN127" s="3">
        <f>Datu_tab__izvērsums!AN42</f>
        <v>0</v>
      </c>
      <c r="AO127" s="3">
        <f>Datu_tab__izvērsums!AO42</f>
        <v>0</v>
      </c>
      <c r="AP127" s="3">
        <f>Datu_tab__izvērsums!AP42</f>
        <v>0</v>
      </c>
      <c r="AQ127" s="3">
        <f>Datu_tab__izvērsums!AQ42</f>
        <v>0</v>
      </c>
      <c r="AR127" s="3">
        <f>Datu_tab__izvērsums!AR42</f>
        <v>0</v>
      </c>
      <c r="AS127" s="3">
        <f>Datu_tab__izvērsums!AS42</f>
        <v>0</v>
      </c>
      <c r="AT127" s="3">
        <f>Datu_tab__izvērsums!AT42</f>
        <v>0</v>
      </c>
      <c r="AU127" s="3">
        <f>Datu_tab__izvērsums!AU42</f>
        <v>0</v>
      </c>
      <c r="AV127" s="3">
        <f>Datu_tab__izvērsums!AV42</f>
        <v>0</v>
      </c>
      <c r="AW127" s="3">
        <f>Datu_tab__izvērsums!AW42</f>
        <v>0</v>
      </c>
      <c r="AX127" s="3">
        <f>Datu_tab__izvērsums!AX42</f>
        <v>0</v>
      </c>
      <c r="AY127" s="3">
        <f>Datu_tab__izvērsums!AY42</f>
        <v>0</v>
      </c>
      <c r="AZ127" s="3">
        <f>Datu_tab__izvērsums!AZ42</f>
        <v>0</v>
      </c>
    </row>
    <row r="128" spans="1:52" s="39" customFormat="1" ht="15" x14ac:dyDescent="0.25">
      <c r="A128" s="35" t="s">
        <v>45</v>
      </c>
      <c r="B128" s="36"/>
      <c r="C128" s="36">
        <f t="shared" ref="C128:AH128" si="30">SUM(C124:C127)</f>
        <v>0</v>
      </c>
      <c r="D128" s="36">
        <f t="shared" si="30"/>
        <v>22072086.5</v>
      </c>
      <c r="E128" s="36">
        <f t="shared" si="30"/>
        <v>22292807.364999998</v>
      </c>
      <c r="F128" s="36">
        <f t="shared" si="30"/>
        <v>33549571.48</v>
      </c>
      <c r="G128" s="36">
        <f t="shared" si="30"/>
        <v>33770292.344999999</v>
      </c>
      <c r="H128" s="36">
        <f t="shared" si="30"/>
        <v>34211734.075000003</v>
      </c>
      <c r="I128" s="36">
        <f t="shared" si="30"/>
        <v>34653175.805</v>
      </c>
      <c r="J128" s="36">
        <f t="shared" si="30"/>
        <v>23837853.420000002</v>
      </c>
      <c r="K128" s="36">
        <f t="shared" si="30"/>
        <v>24058574.285</v>
      </c>
      <c r="L128" s="36">
        <f t="shared" si="30"/>
        <v>2207208.65</v>
      </c>
      <c r="M128" s="36">
        <f t="shared" si="30"/>
        <v>2207208.65</v>
      </c>
      <c r="N128" s="36">
        <f t="shared" si="30"/>
        <v>2207208.65</v>
      </c>
      <c r="O128" s="36">
        <f t="shared" si="30"/>
        <v>2207208.65</v>
      </c>
      <c r="P128" s="36">
        <f t="shared" si="30"/>
        <v>2207208.65</v>
      </c>
      <c r="Q128" s="36">
        <f t="shared" si="30"/>
        <v>2207208.65</v>
      </c>
      <c r="R128" s="36">
        <f t="shared" si="30"/>
        <v>2207208.65</v>
      </c>
      <c r="S128" s="36">
        <f t="shared" si="30"/>
        <v>2207208.65</v>
      </c>
      <c r="T128" s="36">
        <f t="shared" si="30"/>
        <v>2207208.65</v>
      </c>
      <c r="U128" s="36">
        <f t="shared" si="30"/>
        <v>2207208.65</v>
      </c>
      <c r="V128" s="36">
        <f t="shared" si="30"/>
        <v>2207208.65</v>
      </c>
      <c r="W128" s="36">
        <f t="shared" si="30"/>
        <v>2207208.65</v>
      </c>
      <c r="X128" s="36">
        <f t="shared" si="30"/>
        <v>2207208.65</v>
      </c>
      <c r="Y128" s="36">
        <f t="shared" si="30"/>
        <v>2207208.65</v>
      </c>
      <c r="Z128" s="36">
        <f t="shared" si="30"/>
        <v>2207208.65</v>
      </c>
      <c r="AA128" s="36">
        <f t="shared" si="30"/>
        <v>2207208.65</v>
      </c>
      <c r="AB128" s="36">
        <f t="shared" si="30"/>
        <v>2207208.65</v>
      </c>
      <c r="AC128" s="36">
        <f t="shared" si="30"/>
        <v>2207208.65</v>
      </c>
      <c r="AD128" s="36">
        <f t="shared" si="30"/>
        <v>2207208.65</v>
      </c>
      <c r="AE128" s="36">
        <f t="shared" si="30"/>
        <v>2207208.65</v>
      </c>
      <c r="AF128" s="36">
        <f t="shared" si="30"/>
        <v>2207208.65</v>
      </c>
      <c r="AG128" s="36">
        <f t="shared" si="30"/>
        <v>2207208.65</v>
      </c>
      <c r="AH128" s="36">
        <f t="shared" si="30"/>
        <v>2207208.65</v>
      </c>
      <c r="AI128" s="36">
        <f t="shared" ref="AI128:BN128" si="31">SUM(AI124:AI127)</f>
        <v>2207208.65</v>
      </c>
      <c r="AJ128" s="36">
        <f t="shared" si="31"/>
        <v>2207208.65</v>
      </c>
      <c r="AK128" s="36">
        <f t="shared" si="31"/>
        <v>2207208.65</v>
      </c>
      <c r="AL128" s="36">
        <f t="shared" si="31"/>
        <v>2207208.65</v>
      </c>
      <c r="AM128" s="36">
        <f t="shared" si="31"/>
        <v>2207208.65</v>
      </c>
      <c r="AN128" s="36">
        <f t="shared" si="31"/>
        <v>2207208.65</v>
      </c>
      <c r="AO128" s="36">
        <f t="shared" si="31"/>
        <v>2207208.65</v>
      </c>
      <c r="AP128" s="36">
        <f t="shared" si="31"/>
        <v>2207208.65</v>
      </c>
      <c r="AQ128" s="36">
        <f t="shared" si="31"/>
        <v>2207208.65</v>
      </c>
      <c r="AR128" s="36">
        <f t="shared" si="31"/>
        <v>2207208.65</v>
      </c>
      <c r="AS128" s="36">
        <f t="shared" si="31"/>
        <v>2207208.65</v>
      </c>
      <c r="AT128" s="36">
        <f t="shared" si="31"/>
        <v>2207208.65</v>
      </c>
      <c r="AU128" s="36">
        <f t="shared" si="31"/>
        <v>2207208.65</v>
      </c>
      <c r="AV128" s="36">
        <f t="shared" si="31"/>
        <v>2207208.65</v>
      </c>
      <c r="AW128" s="36">
        <f t="shared" si="31"/>
        <v>2207208.65</v>
      </c>
      <c r="AX128" s="36">
        <f t="shared" si="31"/>
        <v>2207208.65</v>
      </c>
      <c r="AY128" s="36">
        <f t="shared" si="31"/>
        <v>2207208.65</v>
      </c>
      <c r="AZ128" s="36">
        <f t="shared" si="31"/>
        <v>2207208.65</v>
      </c>
    </row>
    <row r="129" spans="1:52" s="39" customFormat="1" ht="15" x14ac:dyDescent="0.25">
      <c r="A129" s="35" t="s">
        <v>46</v>
      </c>
      <c r="B129" s="36"/>
      <c r="C129" s="36">
        <f t="shared" ref="C129:AH129" si="32">C122-C128</f>
        <v>0</v>
      </c>
      <c r="D129" s="36">
        <f t="shared" si="32"/>
        <v>-22072086.5</v>
      </c>
      <c r="E129" s="36">
        <f t="shared" si="32"/>
        <v>-21594017.13849178</v>
      </c>
      <c r="F129" s="36">
        <f t="shared" si="32"/>
        <v>-32151991.026983559</v>
      </c>
      <c r="G129" s="36">
        <f t="shared" si="32"/>
        <v>-31673921.665475339</v>
      </c>
      <c r="H129" s="36">
        <f t="shared" si="32"/>
        <v>-30717782.942458905</v>
      </c>
      <c r="I129" s="36">
        <f t="shared" si="32"/>
        <v>-29761644.219442461</v>
      </c>
      <c r="J129" s="36">
        <f t="shared" si="32"/>
        <v>-18247531.607934244</v>
      </c>
      <c r="K129" s="36">
        <f t="shared" si="32"/>
        <v>-17769462.246426024</v>
      </c>
      <c r="L129" s="36">
        <f t="shared" si="32"/>
        <v>4780693.6150821988</v>
      </c>
      <c r="M129" s="36">
        <f t="shared" si="32"/>
        <v>4780693.6150821988</v>
      </c>
      <c r="N129" s="36">
        <f t="shared" si="32"/>
        <v>4780693.6150821988</v>
      </c>
      <c r="O129" s="36">
        <f t="shared" si="32"/>
        <v>4780693.6150821988</v>
      </c>
      <c r="P129" s="36">
        <f t="shared" si="32"/>
        <v>4780693.6150821988</v>
      </c>
      <c r="Q129" s="36">
        <f t="shared" si="32"/>
        <v>4780693.6150821988</v>
      </c>
      <c r="R129" s="36">
        <f t="shared" si="32"/>
        <v>4780693.6150821988</v>
      </c>
      <c r="S129" s="36">
        <f t="shared" si="32"/>
        <v>4780693.6150821988</v>
      </c>
      <c r="T129" s="36">
        <f t="shared" si="32"/>
        <v>4780693.6150821988</v>
      </c>
      <c r="U129" s="36">
        <f t="shared" si="32"/>
        <v>4780693.6150821988</v>
      </c>
      <c r="V129" s="36">
        <f t="shared" si="32"/>
        <v>4780693.6150821988</v>
      </c>
      <c r="W129" s="36">
        <f t="shared" si="32"/>
        <v>4780693.6150821988</v>
      </c>
      <c r="X129" s="36">
        <f t="shared" si="32"/>
        <v>4780693.6150821988</v>
      </c>
      <c r="Y129" s="36">
        <f t="shared" si="32"/>
        <v>4780693.6150821988</v>
      </c>
      <c r="Z129" s="36">
        <f t="shared" si="32"/>
        <v>4780693.6150821988</v>
      </c>
      <c r="AA129" s="36">
        <f t="shared" si="32"/>
        <v>4780693.6150821988</v>
      </c>
      <c r="AB129" s="36">
        <f t="shared" si="32"/>
        <v>4780693.6150821988</v>
      </c>
      <c r="AC129" s="36">
        <f t="shared" si="32"/>
        <v>4780693.6150821988</v>
      </c>
      <c r="AD129" s="36">
        <f t="shared" si="32"/>
        <v>4780693.6150821988</v>
      </c>
      <c r="AE129" s="36">
        <f t="shared" si="32"/>
        <v>4780693.6150821988</v>
      </c>
      <c r="AF129" s="36">
        <f t="shared" si="32"/>
        <v>4780693.6150821988</v>
      </c>
      <c r="AG129" s="36">
        <f t="shared" si="32"/>
        <v>4780693.6150821988</v>
      </c>
      <c r="AH129" s="36">
        <f t="shared" si="32"/>
        <v>4780693.6150821988</v>
      </c>
      <c r="AI129" s="36">
        <f t="shared" ref="AI129:BN129" si="33">AI122-AI128</f>
        <v>4780693.6150821988</v>
      </c>
      <c r="AJ129" s="36">
        <f t="shared" si="33"/>
        <v>4780693.6150821988</v>
      </c>
      <c r="AK129" s="36">
        <f t="shared" si="33"/>
        <v>4780693.6150821988</v>
      </c>
      <c r="AL129" s="36">
        <f t="shared" si="33"/>
        <v>4780693.6150821988</v>
      </c>
      <c r="AM129" s="36">
        <f t="shared" si="33"/>
        <v>4780693.6150821988</v>
      </c>
      <c r="AN129" s="36">
        <f t="shared" si="33"/>
        <v>4780693.6150821988</v>
      </c>
      <c r="AO129" s="36">
        <f t="shared" si="33"/>
        <v>4780693.6150821988</v>
      </c>
      <c r="AP129" s="36">
        <f t="shared" si="33"/>
        <v>4780693.6150821988</v>
      </c>
      <c r="AQ129" s="36">
        <f t="shared" si="33"/>
        <v>4780693.6150821988</v>
      </c>
      <c r="AR129" s="36">
        <f t="shared" si="33"/>
        <v>4780693.6150821988</v>
      </c>
      <c r="AS129" s="36">
        <f t="shared" si="33"/>
        <v>4780693.6150821988</v>
      </c>
      <c r="AT129" s="36">
        <f t="shared" si="33"/>
        <v>4780693.6150821988</v>
      </c>
      <c r="AU129" s="36">
        <f t="shared" si="33"/>
        <v>4780693.6150821988</v>
      </c>
      <c r="AV129" s="36">
        <f t="shared" si="33"/>
        <v>4780693.6150821988</v>
      </c>
      <c r="AW129" s="36">
        <f t="shared" si="33"/>
        <v>4780693.6150821988</v>
      </c>
      <c r="AX129" s="36">
        <f t="shared" si="33"/>
        <v>4780693.6150821988</v>
      </c>
      <c r="AY129" s="36">
        <f t="shared" si="33"/>
        <v>4780693.6150821988</v>
      </c>
      <c r="AZ129" s="36">
        <f t="shared" si="33"/>
        <v>4780693.6150821988</v>
      </c>
    </row>
    <row r="130" spans="1:52" s="39" customFormat="1" ht="15" x14ac:dyDescent="0.25">
      <c r="A130" s="35" t="s">
        <v>47</v>
      </c>
      <c r="B130" s="36"/>
      <c r="C130" s="36">
        <f>C129</f>
        <v>0</v>
      </c>
      <c r="D130" s="36">
        <f t="shared" ref="D130:AI130" si="34">C130+D129</f>
        <v>-22072086.5</v>
      </c>
      <c r="E130" s="36">
        <f t="shared" si="34"/>
        <v>-43666103.63849178</v>
      </c>
      <c r="F130" s="36">
        <f t="shared" si="34"/>
        <v>-75818094.665475339</v>
      </c>
      <c r="G130" s="36">
        <f t="shared" si="34"/>
        <v>-107492016.33095068</v>
      </c>
      <c r="H130" s="36">
        <f t="shared" si="34"/>
        <v>-138209799.27340958</v>
      </c>
      <c r="I130" s="36">
        <f t="shared" si="34"/>
        <v>-167971443.49285203</v>
      </c>
      <c r="J130" s="36">
        <f t="shared" si="34"/>
        <v>-186218975.10078627</v>
      </c>
      <c r="K130" s="36">
        <f t="shared" si="34"/>
        <v>-203988437.34721228</v>
      </c>
      <c r="L130" s="36">
        <f t="shared" si="34"/>
        <v>-199207743.73213008</v>
      </c>
      <c r="M130" s="36">
        <f t="shared" si="34"/>
        <v>-194427050.11704788</v>
      </c>
      <c r="N130" s="36">
        <f t="shared" si="34"/>
        <v>-189646356.50196567</v>
      </c>
      <c r="O130" s="36">
        <f t="shared" si="34"/>
        <v>-184865662.88688347</v>
      </c>
      <c r="P130" s="36">
        <f t="shared" si="34"/>
        <v>-180084969.27180126</v>
      </c>
      <c r="Q130" s="36">
        <f t="shared" si="34"/>
        <v>-175304275.65671906</v>
      </c>
      <c r="R130" s="36">
        <f t="shared" si="34"/>
        <v>-170523582.04163685</v>
      </c>
      <c r="S130" s="36">
        <f t="shared" si="34"/>
        <v>-165742888.42655465</v>
      </c>
      <c r="T130" s="36">
        <f t="shared" si="34"/>
        <v>-160962194.81147245</v>
      </c>
      <c r="U130" s="36">
        <f t="shared" si="34"/>
        <v>-156181501.19639024</v>
      </c>
      <c r="V130" s="36">
        <f t="shared" si="34"/>
        <v>-151400807.58130804</v>
      </c>
      <c r="W130" s="36">
        <f t="shared" si="34"/>
        <v>-146620113.96622583</v>
      </c>
      <c r="X130" s="36">
        <f t="shared" si="34"/>
        <v>-141839420.35114363</v>
      </c>
      <c r="Y130" s="36">
        <f t="shared" si="34"/>
        <v>-137058726.73606142</v>
      </c>
      <c r="Z130" s="36">
        <f t="shared" si="34"/>
        <v>-132278033.12097922</v>
      </c>
      <c r="AA130" s="36">
        <f t="shared" si="34"/>
        <v>-127497339.50589702</v>
      </c>
      <c r="AB130" s="36">
        <f t="shared" si="34"/>
        <v>-122716645.89081481</v>
      </c>
      <c r="AC130" s="36">
        <f t="shared" si="34"/>
        <v>-117935952.27573261</v>
      </c>
      <c r="AD130" s="36">
        <f t="shared" si="34"/>
        <v>-113155258.6606504</v>
      </c>
      <c r="AE130" s="36">
        <f t="shared" si="34"/>
        <v>-108374565.0455682</v>
      </c>
      <c r="AF130" s="36">
        <f t="shared" si="34"/>
        <v>-103593871.43048599</v>
      </c>
      <c r="AG130" s="36">
        <f t="shared" si="34"/>
        <v>-98813177.815403789</v>
      </c>
      <c r="AH130" s="36">
        <f t="shared" si="34"/>
        <v>-94032484.200321585</v>
      </c>
      <c r="AI130" s="36">
        <f t="shared" si="34"/>
        <v>-89251790.585239381</v>
      </c>
      <c r="AJ130" s="36">
        <f t="shared" ref="AJ130:BO130" si="35">AI130+AJ129</f>
        <v>-84471096.970157176</v>
      </c>
      <c r="AK130" s="36">
        <f t="shared" si="35"/>
        <v>-79690403.355074972</v>
      </c>
      <c r="AL130" s="36">
        <f t="shared" si="35"/>
        <v>-74909709.739992768</v>
      </c>
      <c r="AM130" s="36">
        <f t="shared" si="35"/>
        <v>-70129016.124910563</v>
      </c>
      <c r="AN130" s="36">
        <f t="shared" si="35"/>
        <v>-65348322.509828366</v>
      </c>
      <c r="AO130" s="36">
        <f t="shared" si="35"/>
        <v>-60567628.894746169</v>
      </c>
      <c r="AP130" s="36">
        <f t="shared" si="35"/>
        <v>-55786935.279663973</v>
      </c>
      <c r="AQ130" s="36">
        <f t="shared" si="35"/>
        <v>-51006241.664581776</v>
      </c>
      <c r="AR130" s="36">
        <f t="shared" si="35"/>
        <v>-46225548.049499579</v>
      </c>
      <c r="AS130" s="36">
        <f t="shared" si="35"/>
        <v>-41444854.434417382</v>
      </c>
      <c r="AT130" s="36">
        <f t="shared" si="35"/>
        <v>-36664160.819335185</v>
      </c>
      <c r="AU130" s="36">
        <f t="shared" si="35"/>
        <v>-31883467.204252988</v>
      </c>
      <c r="AV130" s="36">
        <f t="shared" si="35"/>
        <v>-27102773.589170791</v>
      </c>
      <c r="AW130" s="36">
        <f t="shared" si="35"/>
        <v>-22322079.974088594</v>
      </c>
      <c r="AX130" s="36">
        <f t="shared" si="35"/>
        <v>-17541386.359006397</v>
      </c>
      <c r="AY130" s="36">
        <f t="shared" si="35"/>
        <v>-12760692.743924199</v>
      </c>
      <c r="AZ130" s="36">
        <f t="shared" si="35"/>
        <v>-7979999.1288419999</v>
      </c>
    </row>
    <row r="131" spans="1:52" ht="15" x14ac:dyDescent="0.25"/>
    <row r="132" spans="1:52" s="45" customFormat="1" ht="11.25" outlineLevel="1" x14ac:dyDescent="0.2">
      <c r="A132" s="42" t="s">
        <v>48</v>
      </c>
      <c r="B132" s="43" t="s">
        <v>49</v>
      </c>
      <c r="C132" s="44">
        <f t="shared" ref="C132:AH132" si="36">IF(C122=0,0,C129/C122)</f>
        <v>0</v>
      </c>
      <c r="D132" s="44">
        <f t="shared" si="36"/>
        <v>0</v>
      </c>
      <c r="E132" s="44">
        <f t="shared" si="36"/>
        <v>-30.902002230905229</v>
      </c>
      <c r="F132" s="44">
        <f t="shared" si="36"/>
        <v>-23.005467025235617</v>
      </c>
      <c r="G132" s="44">
        <f t="shared" si="36"/>
        <v>-15.108931819566006</v>
      </c>
      <c r="H132" s="44">
        <f t="shared" si="36"/>
        <v>-8.7917036550303198</v>
      </c>
      <c r="I132" s="44">
        <f t="shared" si="36"/>
        <v>-6.0843201559435949</v>
      </c>
      <c r="J132" s="44">
        <f t="shared" si="36"/>
        <v>-3.2641290110615904</v>
      </c>
      <c r="K132" s="44">
        <f t="shared" si="36"/>
        <v>-2.8254326107466121</v>
      </c>
      <c r="L132" s="44">
        <f t="shared" si="36"/>
        <v>0.68413859177321557</v>
      </c>
      <c r="M132" s="44">
        <f t="shared" si="36"/>
        <v>0.68413859177321557</v>
      </c>
      <c r="N132" s="44">
        <f t="shared" si="36"/>
        <v>0.68413859177321557</v>
      </c>
      <c r="O132" s="44">
        <f t="shared" si="36"/>
        <v>0.68413859177321557</v>
      </c>
      <c r="P132" s="44">
        <f t="shared" si="36"/>
        <v>0.68413859177321557</v>
      </c>
      <c r="Q132" s="44">
        <f t="shared" si="36"/>
        <v>0.68413859177321557</v>
      </c>
      <c r="R132" s="44">
        <f t="shared" si="36"/>
        <v>0.68413859177321557</v>
      </c>
      <c r="S132" s="44">
        <f t="shared" si="36"/>
        <v>0.68413859177321557</v>
      </c>
      <c r="T132" s="44">
        <f t="shared" si="36"/>
        <v>0.68413859177321557</v>
      </c>
      <c r="U132" s="44">
        <f t="shared" si="36"/>
        <v>0.68413859177321557</v>
      </c>
      <c r="V132" s="44">
        <f t="shared" si="36"/>
        <v>0.68413859177321557</v>
      </c>
      <c r="W132" s="44">
        <f t="shared" si="36"/>
        <v>0.68413859177321557</v>
      </c>
      <c r="X132" s="44">
        <f t="shared" si="36"/>
        <v>0.68413859177321557</v>
      </c>
      <c r="Y132" s="44">
        <f t="shared" si="36"/>
        <v>0.68413859177321557</v>
      </c>
      <c r="Z132" s="44">
        <f t="shared" si="36"/>
        <v>0.68413859177321557</v>
      </c>
      <c r="AA132" s="44">
        <f t="shared" si="36"/>
        <v>0.68413859177321557</v>
      </c>
      <c r="AB132" s="44">
        <f t="shared" si="36"/>
        <v>0.68413859177321557</v>
      </c>
      <c r="AC132" s="44">
        <f t="shared" si="36"/>
        <v>0.68413859177321557</v>
      </c>
      <c r="AD132" s="44">
        <f t="shared" si="36"/>
        <v>0.68413859177321557</v>
      </c>
      <c r="AE132" s="44">
        <f t="shared" si="36"/>
        <v>0.68413859177321557</v>
      </c>
      <c r="AF132" s="44">
        <f t="shared" si="36"/>
        <v>0.68413859177321557</v>
      </c>
      <c r="AG132" s="44">
        <f t="shared" si="36"/>
        <v>0.68413859177321557</v>
      </c>
      <c r="AH132" s="44">
        <f t="shared" si="36"/>
        <v>0.68413859177321557</v>
      </c>
      <c r="AI132" s="44">
        <f t="shared" ref="AI132:AZ132" si="37">IF(AI122=0,0,AI129/AI122)</f>
        <v>0.68413859177321557</v>
      </c>
      <c r="AJ132" s="44">
        <f t="shared" si="37"/>
        <v>0.68413859177321557</v>
      </c>
      <c r="AK132" s="44">
        <f t="shared" si="37"/>
        <v>0.68413859177321557</v>
      </c>
      <c r="AL132" s="44">
        <f t="shared" si="37"/>
        <v>0.68413859177321557</v>
      </c>
      <c r="AM132" s="44">
        <f t="shared" si="37"/>
        <v>0.68413859177321557</v>
      </c>
      <c r="AN132" s="44">
        <f t="shared" si="37"/>
        <v>0.68413859177321557</v>
      </c>
      <c r="AO132" s="44">
        <f t="shared" si="37"/>
        <v>0.68413859177321557</v>
      </c>
      <c r="AP132" s="44">
        <f t="shared" si="37"/>
        <v>0.68413859177321557</v>
      </c>
      <c r="AQ132" s="44">
        <f t="shared" si="37"/>
        <v>0.68413859177321557</v>
      </c>
      <c r="AR132" s="44">
        <f t="shared" si="37"/>
        <v>0.68413859177321557</v>
      </c>
      <c r="AS132" s="44">
        <f t="shared" si="37"/>
        <v>0.68413859177321557</v>
      </c>
      <c r="AT132" s="44">
        <f t="shared" si="37"/>
        <v>0.68413859177321557</v>
      </c>
      <c r="AU132" s="44">
        <f t="shared" si="37"/>
        <v>0.68413859177321557</v>
      </c>
      <c r="AV132" s="44">
        <f t="shared" si="37"/>
        <v>0.68413859177321557</v>
      </c>
      <c r="AW132" s="44">
        <f t="shared" si="37"/>
        <v>0.68413859177321557</v>
      </c>
      <c r="AX132" s="44">
        <f t="shared" si="37"/>
        <v>0.68413859177321557</v>
      </c>
      <c r="AY132" s="44">
        <f t="shared" si="37"/>
        <v>0.68413859177321557</v>
      </c>
      <c r="AZ132" s="44">
        <f t="shared" si="37"/>
        <v>0.68413859177321557</v>
      </c>
    </row>
    <row r="133" spans="1:52" s="46" customFormat="1" ht="11.25" outlineLevel="1" x14ac:dyDescent="0.2">
      <c r="A133" s="42" t="s">
        <v>50</v>
      </c>
      <c r="B133" s="43" t="s">
        <v>49</v>
      </c>
      <c r="C133" s="44">
        <f t="shared" ref="C133:AH133" si="38">C129/SUM($D$11:$K$11)</f>
        <v>0</v>
      </c>
      <c r="D133" s="44">
        <f t="shared" si="38"/>
        <v>-0.17497492534005682</v>
      </c>
      <c r="E133" s="44">
        <f t="shared" si="38"/>
        <v>-0.1711850638406798</v>
      </c>
      <c r="F133" s="44">
        <f t="shared" si="38"/>
        <v>-0.25488266501133117</v>
      </c>
      <c r="G133" s="44">
        <f t="shared" si="38"/>
        <v>-0.25109280351195418</v>
      </c>
      <c r="H133" s="44">
        <f t="shared" si="38"/>
        <v>-0.24351308051320014</v>
      </c>
      <c r="I133" s="44">
        <f t="shared" si="38"/>
        <v>-0.23593335751444605</v>
      </c>
      <c r="J133" s="44">
        <f t="shared" si="38"/>
        <v>-0.14465603334504065</v>
      </c>
      <c r="K133" s="44">
        <f t="shared" si="38"/>
        <v>-0.14086617184566361</v>
      </c>
      <c r="L133" s="44">
        <f t="shared" si="38"/>
        <v>3.7898614993770258E-2</v>
      </c>
      <c r="M133" s="44">
        <f t="shared" si="38"/>
        <v>3.7898614993770258E-2</v>
      </c>
      <c r="N133" s="44">
        <f t="shared" si="38"/>
        <v>3.7898614993770258E-2</v>
      </c>
      <c r="O133" s="44">
        <f t="shared" si="38"/>
        <v>3.7898614993770258E-2</v>
      </c>
      <c r="P133" s="44">
        <f t="shared" si="38"/>
        <v>3.7898614993770258E-2</v>
      </c>
      <c r="Q133" s="44">
        <f t="shared" si="38"/>
        <v>3.7898614993770258E-2</v>
      </c>
      <c r="R133" s="44">
        <f t="shared" si="38"/>
        <v>3.7898614993770258E-2</v>
      </c>
      <c r="S133" s="44">
        <f t="shared" si="38"/>
        <v>3.7898614993770258E-2</v>
      </c>
      <c r="T133" s="44">
        <f t="shared" si="38"/>
        <v>3.7898614993770258E-2</v>
      </c>
      <c r="U133" s="44">
        <f t="shared" si="38"/>
        <v>3.7898614993770258E-2</v>
      </c>
      <c r="V133" s="44">
        <f t="shared" si="38"/>
        <v>3.7898614993770258E-2</v>
      </c>
      <c r="W133" s="44">
        <f t="shared" si="38"/>
        <v>3.7898614993770258E-2</v>
      </c>
      <c r="X133" s="44">
        <f t="shared" si="38"/>
        <v>3.7898614993770258E-2</v>
      </c>
      <c r="Y133" s="44">
        <f t="shared" si="38"/>
        <v>3.7898614993770258E-2</v>
      </c>
      <c r="Z133" s="44">
        <f t="shared" si="38"/>
        <v>3.7898614993770258E-2</v>
      </c>
      <c r="AA133" s="44">
        <f t="shared" si="38"/>
        <v>3.7898614993770258E-2</v>
      </c>
      <c r="AB133" s="44">
        <f t="shared" si="38"/>
        <v>3.7898614993770258E-2</v>
      </c>
      <c r="AC133" s="44">
        <f t="shared" si="38"/>
        <v>3.7898614993770258E-2</v>
      </c>
      <c r="AD133" s="44">
        <f t="shared" si="38"/>
        <v>3.7898614993770258E-2</v>
      </c>
      <c r="AE133" s="44">
        <f t="shared" si="38"/>
        <v>3.7898614993770258E-2</v>
      </c>
      <c r="AF133" s="44">
        <f t="shared" si="38"/>
        <v>3.7898614993770258E-2</v>
      </c>
      <c r="AG133" s="44">
        <f t="shared" si="38"/>
        <v>3.7898614993770258E-2</v>
      </c>
      <c r="AH133" s="44">
        <f t="shared" si="38"/>
        <v>3.7898614993770258E-2</v>
      </c>
      <c r="AI133" s="44">
        <f t="shared" ref="AI133:AZ133" si="39">AI129/SUM($D$11:$K$11)</f>
        <v>3.7898614993770258E-2</v>
      </c>
      <c r="AJ133" s="44">
        <f t="shared" si="39"/>
        <v>3.7898614993770258E-2</v>
      </c>
      <c r="AK133" s="44">
        <f t="shared" si="39"/>
        <v>3.7898614993770258E-2</v>
      </c>
      <c r="AL133" s="44">
        <f t="shared" si="39"/>
        <v>3.7898614993770258E-2</v>
      </c>
      <c r="AM133" s="44">
        <f t="shared" si="39"/>
        <v>3.7898614993770258E-2</v>
      </c>
      <c r="AN133" s="44">
        <f t="shared" si="39"/>
        <v>3.7898614993770258E-2</v>
      </c>
      <c r="AO133" s="44">
        <f t="shared" si="39"/>
        <v>3.7898614993770258E-2</v>
      </c>
      <c r="AP133" s="44">
        <f t="shared" si="39"/>
        <v>3.7898614993770258E-2</v>
      </c>
      <c r="AQ133" s="44">
        <f t="shared" si="39"/>
        <v>3.7898614993770258E-2</v>
      </c>
      <c r="AR133" s="44">
        <f t="shared" si="39"/>
        <v>3.7898614993770258E-2</v>
      </c>
      <c r="AS133" s="44">
        <f t="shared" si="39"/>
        <v>3.7898614993770258E-2</v>
      </c>
      <c r="AT133" s="44">
        <f t="shared" si="39"/>
        <v>3.7898614993770258E-2</v>
      </c>
      <c r="AU133" s="44">
        <f t="shared" si="39"/>
        <v>3.7898614993770258E-2</v>
      </c>
      <c r="AV133" s="44">
        <f t="shared" si="39"/>
        <v>3.7898614993770258E-2</v>
      </c>
      <c r="AW133" s="44">
        <f t="shared" si="39"/>
        <v>3.7898614993770258E-2</v>
      </c>
      <c r="AX133" s="44">
        <f t="shared" si="39"/>
        <v>3.7898614993770258E-2</v>
      </c>
      <c r="AY133" s="44">
        <f t="shared" si="39"/>
        <v>3.7898614993770258E-2</v>
      </c>
      <c r="AZ133" s="44">
        <f t="shared" si="39"/>
        <v>3.7898614993770258E-2</v>
      </c>
    </row>
    <row r="134" spans="1:52" s="46" customFormat="1" ht="11.25" outlineLevel="1" x14ac:dyDescent="0.2">
      <c r="A134" s="42" t="s">
        <v>51</v>
      </c>
      <c r="B134" s="44" t="s">
        <v>52</v>
      </c>
      <c r="C134" s="44" t="e">
        <f>ROUND(COUNTIF(C130:AZ130,"&lt;0")+(1-INDEX(C130:AZ130,MATCH(TRUE,INDEX(C130:AZ130&gt;0,0),0))/(INDEX(C130:AZ130,MATCH(TRUE,INDEX(C130:AZ130&gt;0,0),0))-IF(MIN(C130:AZ130)&lt;0,LOOKUP(2,1/(C130:AZ130&lt;0),C130:AZ130),""))),2)</f>
        <v>#N/A</v>
      </c>
    </row>
    <row r="135" spans="1:52" s="46" customFormat="1" ht="11.25" outlineLevel="1" x14ac:dyDescent="0.2">
      <c r="A135" s="42" t="s">
        <v>53</v>
      </c>
      <c r="B135" s="43" t="s">
        <v>49</v>
      </c>
      <c r="C135" s="44">
        <f>SUM(C132:G132)/5</f>
        <v>-13.80328021514137</v>
      </c>
    </row>
    <row r="136" spans="1:52" s="46" customFormat="1" ht="11.25" outlineLevel="1" x14ac:dyDescent="0.2">
      <c r="A136" s="42" t="s">
        <v>54</v>
      </c>
      <c r="B136" s="43" t="s">
        <v>49</v>
      </c>
      <c r="C136" s="44">
        <f>SUM(C132:L132)/10</f>
        <v>-8.929784791671576</v>
      </c>
    </row>
    <row r="137" spans="1:52" s="46" customFormat="1" ht="11.25" outlineLevel="1" x14ac:dyDescent="0.2">
      <c r="A137" s="42" t="s">
        <v>55</v>
      </c>
      <c r="B137" s="43" t="s">
        <v>49</v>
      </c>
      <c r="C137" s="44">
        <f>SUM(C132:AA132)/25</f>
        <v>-3.1614307616046982</v>
      </c>
    </row>
    <row r="138" spans="1:52" s="46" customFormat="1" ht="11.25" outlineLevel="1" x14ac:dyDescent="0.2">
      <c r="A138" s="42" t="s">
        <v>56</v>
      </c>
      <c r="B138" s="43" t="s">
        <v>49</v>
      </c>
      <c r="C138" s="44">
        <f>SUM(C132:AZ132)/50</f>
        <v>-1.2386460849157399</v>
      </c>
    </row>
    <row r="139" spans="1:52" s="46" customFormat="1" ht="11.25" outlineLevel="1" x14ac:dyDescent="0.2">
      <c r="A139" s="42" t="s">
        <v>57</v>
      </c>
      <c r="B139" s="43" t="s">
        <v>49</v>
      </c>
      <c r="C139" s="44">
        <f>SUM(C132:AZ132)/100</f>
        <v>-0.61932304245786995</v>
      </c>
    </row>
    <row r="140" spans="1:52" s="46" customFormat="1" ht="11.25" outlineLevel="1" x14ac:dyDescent="0.2">
      <c r="A140" s="42" t="s">
        <v>58</v>
      </c>
      <c r="B140" s="43" t="s">
        <v>49</v>
      </c>
      <c r="C140" s="44">
        <f>SUM(C133:G133)/5</f>
        <v>-0.1704270915408044</v>
      </c>
    </row>
    <row r="141" spans="1:52" s="46" customFormat="1" ht="11.25" outlineLevel="1" x14ac:dyDescent="0.2">
      <c r="A141" s="42" t="s">
        <v>59</v>
      </c>
      <c r="B141" s="43" t="s">
        <v>49</v>
      </c>
      <c r="C141" s="44">
        <f>SUM(C133:L133)/10</f>
        <v>-0.1579205485928602</v>
      </c>
    </row>
    <row r="142" spans="1:52" s="46" customFormat="1" ht="11.25" outlineLevel="1" x14ac:dyDescent="0.2">
      <c r="A142" s="42" t="s">
        <v>60</v>
      </c>
      <c r="B142" s="43" t="s">
        <v>49</v>
      </c>
      <c r="C142" s="44">
        <f>SUM(C133:AA133)/25</f>
        <v>-4.0429050440881874E-2</v>
      </c>
    </row>
    <row r="143" spans="1:52" s="46" customFormat="1" ht="11.25" outlineLevel="1" x14ac:dyDescent="0.2">
      <c r="A143" s="42" t="s">
        <v>61</v>
      </c>
      <c r="B143" s="43" t="s">
        <v>49</v>
      </c>
      <c r="C143" s="44">
        <f>SUM(C133:AZ133)/50</f>
        <v>-1.2652177235558198E-3</v>
      </c>
    </row>
    <row r="144" spans="1:52" s="46" customFormat="1" ht="11.25" outlineLevel="1" x14ac:dyDescent="0.2">
      <c r="A144" s="42" t="s">
        <v>62</v>
      </c>
      <c r="B144" s="43" t="s">
        <v>49</v>
      </c>
      <c r="C144" s="44">
        <f>SUM(C133:AZ133)/100</f>
        <v>-6.3260886177790988E-4</v>
      </c>
    </row>
    <row r="145" spans="1:52" s="45" customFormat="1" ht="11.25" outlineLevel="1" x14ac:dyDescent="0.2">
      <c r="A145" s="42" t="s">
        <v>63</v>
      </c>
      <c r="B145" s="43" t="s">
        <v>6</v>
      </c>
      <c r="C145" s="44">
        <f>ROUND(NPV(C2,C129:G129),2)</f>
        <v>-93121198.790000007</v>
      </c>
    </row>
    <row r="146" spans="1:52" s="46" customFormat="1" ht="11.25" outlineLevel="1" x14ac:dyDescent="0.2">
      <c r="A146" s="42" t="s">
        <v>64</v>
      </c>
      <c r="B146" s="43" t="s">
        <v>6</v>
      </c>
      <c r="C146" s="44">
        <f>ROUND(NPV(C2,C129:L129),2)</f>
        <v>-162602528.21000001</v>
      </c>
    </row>
    <row r="147" spans="1:52" s="46" customFormat="1" ht="11.25" outlineLevel="1" x14ac:dyDescent="0.2">
      <c r="A147" s="42" t="s">
        <v>65</v>
      </c>
      <c r="B147" s="43" t="s">
        <v>6</v>
      </c>
      <c r="C147" s="44">
        <f>ROUND(NPV(C2,C129:AA129),2)</f>
        <v>-126693858.04000001</v>
      </c>
    </row>
    <row r="148" spans="1:52" s="46" customFormat="1" ht="11.25" outlineLevel="1" x14ac:dyDescent="0.2">
      <c r="A148" s="42" t="s">
        <v>66</v>
      </c>
      <c r="B148" s="43" t="s">
        <v>6</v>
      </c>
      <c r="C148" s="44">
        <f>ROUND(NPV(C2,C129:AZ129),2)</f>
        <v>-98678493.040000007</v>
      </c>
    </row>
    <row r="149" spans="1:52" s="46" customFormat="1" ht="11.25" outlineLevel="1" x14ac:dyDescent="0.2">
      <c r="A149" s="42" t="s">
        <v>67</v>
      </c>
      <c r="B149" s="43" t="s">
        <v>6</v>
      </c>
      <c r="C149" s="44">
        <f>ROUND(NPV(C2,C129:AZ129),2)</f>
        <v>-98678493.040000007</v>
      </c>
    </row>
    <row r="150" spans="1:52" s="45" customFormat="1" ht="33.75" outlineLevel="1" x14ac:dyDescent="0.2">
      <c r="A150" s="47" t="s">
        <v>68</v>
      </c>
      <c r="B150" s="43" t="s">
        <v>49</v>
      </c>
      <c r="C150" s="48" t="str">
        <f>IF(ISNUMBER(IRR(C129:G129,C2)),ROUND(IRR(C129:G129,C2),2),"0 vai nav iespējams aprēķināt")</f>
        <v>0 vai nav iespējams aprēķināt</v>
      </c>
    </row>
    <row r="151" spans="1:52" s="46" customFormat="1" ht="33.75" outlineLevel="1" x14ac:dyDescent="0.2">
      <c r="A151" s="47" t="s">
        <v>69</v>
      </c>
      <c r="B151" s="43" t="s">
        <v>49</v>
      </c>
      <c r="C151" s="48" t="str">
        <f>IF(ISNUMBER(IRR(C129:L129,C2)),ROUND(IRR(C129:L129,C2),2),"0 vai nav iespējams aprēķināt")</f>
        <v>0 vai nav iespējams aprēķināt</v>
      </c>
    </row>
    <row r="152" spans="1:52" s="46" customFormat="1" ht="11.25" outlineLevel="1" x14ac:dyDescent="0.2">
      <c r="A152" s="47" t="s">
        <v>70</v>
      </c>
      <c r="B152" s="43" t="s">
        <v>49</v>
      </c>
      <c r="C152" s="48">
        <f>IF(ISNUMBER(IRR(C129:AA129,C2)),ROUND(IRR(C129:AA129,C2),2),"0 vai nav iespējams aprēķināt")</f>
        <v>-7.0000000000000007E-2</v>
      </c>
    </row>
    <row r="153" spans="1:52" s="46" customFormat="1" ht="11.25" outlineLevel="1" x14ac:dyDescent="0.2">
      <c r="A153" s="47" t="s">
        <v>71</v>
      </c>
      <c r="B153" s="43" t="s">
        <v>49</v>
      </c>
      <c r="C153" s="48">
        <f>IF(ISNUMBER(IRR(C129:AZ129,C2)),ROUND(IRR(C129:AZ129,C2),2),"0 vai nav iespējams aprēķināt")</f>
        <v>0</v>
      </c>
    </row>
    <row r="154" spans="1:52" s="46" customFormat="1" ht="11.25" outlineLevel="1" x14ac:dyDescent="0.2">
      <c r="A154" s="47" t="s">
        <v>72</v>
      </c>
      <c r="B154" s="43" t="s">
        <v>49</v>
      </c>
      <c r="C154" s="48">
        <f>IF(ISNUMBER(IRR(C129:AZ129,C2)),ROUND(IRR(C129:AZ129,C2),2),"0 vai nav iespējams aprēķināt")</f>
        <v>0</v>
      </c>
    </row>
    <row r="155" spans="1:52" ht="15" x14ac:dyDescent="0.25"/>
    <row r="156" spans="1:52" ht="15" x14ac:dyDescent="0.25">
      <c r="A156" s="51" t="s">
        <v>76</v>
      </c>
      <c r="B156" s="52"/>
      <c r="C156" s="52"/>
      <c r="D156" s="52"/>
    </row>
    <row r="157" spans="1:52" ht="15" x14ac:dyDescent="0.25">
      <c r="C157" s="3">
        <v>2021</v>
      </c>
      <c r="D157" s="3">
        <v>2022</v>
      </c>
      <c r="E157" s="3">
        <v>2023</v>
      </c>
      <c r="F157" s="3">
        <v>2024</v>
      </c>
      <c r="G157" s="3">
        <v>2025</v>
      </c>
      <c r="H157" s="3">
        <v>2026</v>
      </c>
      <c r="I157" s="3">
        <v>2027</v>
      </c>
      <c r="J157" s="3">
        <v>2028</v>
      </c>
      <c r="K157" s="3">
        <v>2029</v>
      </c>
      <c r="L157" s="3">
        <v>2030</v>
      </c>
      <c r="M157" s="3">
        <v>2031</v>
      </c>
      <c r="N157" s="3">
        <v>2032</v>
      </c>
      <c r="O157" s="3">
        <v>2033</v>
      </c>
      <c r="P157" s="3">
        <v>2034</v>
      </c>
      <c r="Q157" s="3">
        <v>2035</v>
      </c>
      <c r="R157" s="3">
        <v>2036</v>
      </c>
      <c r="S157" s="3">
        <v>2037</v>
      </c>
      <c r="T157" s="3">
        <v>2038</v>
      </c>
      <c r="U157" s="3">
        <v>2039</v>
      </c>
      <c r="V157" s="3">
        <v>2040</v>
      </c>
      <c r="W157" s="3">
        <v>2041</v>
      </c>
      <c r="X157" s="3">
        <v>2042</v>
      </c>
      <c r="Y157" s="3">
        <v>2043</v>
      </c>
      <c r="Z157" s="3">
        <v>2044</v>
      </c>
      <c r="AA157" s="3">
        <v>2045</v>
      </c>
      <c r="AB157" s="3">
        <v>2046</v>
      </c>
      <c r="AC157" s="3">
        <v>2047</v>
      </c>
      <c r="AD157" s="3">
        <v>2048</v>
      </c>
      <c r="AE157" s="3">
        <v>2049</v>
      </c>
      <c r="AF157" s="3">
        <v>2050</v>
      </c>
      <c r="AG157" s="3">
        <v>2051</v>
      </c>
      <c r="AH157" s="3">
        <v>2052</v>
      </c>
      <c r="AI157" s="3">
        <v>2053</v>
      </c>
      <c r="AJ157" s="3">
        <v>2054</v>
      </c>
      <c r="AK157" s="3">
        <v>2055</v>
      </c>
      <c r="AL157" s="3">
        <v>2056</v>
      </c>
      <c r="AM157" s="3">
        <v>2057</v>
      </c>
      <c r="AN157" s="3">
        <v>2058</v>
      </c>
      <c r="AO157" s="3">
        <v>2059</v>
      </c>
      <c r="AP157" s="3">
        <v>2060</v>
      </c>
      <c r="AQ157" s="3">
        <v>2061</v>
      </c>
      <c r="AR157" s="3">
        <v>2062</v>
      </c>
      <c r="AS157" s="3">
        <v>2063</v>
      </c>
      <c r="AT157" s="3">
        <v>2064</v>
      </c>
      <c r="AU157" s="3">
        <v>2065</v>
      </c>
      <c r="AV157" s="3">
        <v>2066</v>
      </c>
      <c r="AW157" s="3">
        <v>2067</v>
      </c>
      <c r="AX157" s="3">
        <v>2068</v>
      </c>
      <c r="AY157" s="3">
        <v>2069</v>
      </c>
      <c r="AZ157" s="3">
        <v>2070</v>
      </c>
    </row>
    <row r="158" spans="1:52" ht="15" x14ac:dyDescent="0.25">
      <c r="A158" s="33" t="s">
        <v>40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</row>
    <row r="159" spans="1:52" ht="15" x14ac:dyDescent="0.25">
      <c r="A159" s="35" t="s">
        <v>41</v>
      </c>
      <c r="C159" s="36">
        <f>Datu_tab__izvērsums!C56</f>
        <v>0</v>
      </c>
      <c r="D159" s="36">
        <f>Datu_tab__izvērsums!D56</f>
        <v>0</v>
      </c>
      <c r="E159" s="36">
        <f>Datu_tab__izvērsums!E56</f>
        <v>304754.59037330997</v>
      </c>
      <c r="F159" s="36">
        <f>Datu_tab__izvērsums!F56</f>
        <v>609509.18074661994</v>
      </c>
      <c r="G159" s="36">
        <f>Datu_tab__izvērsums!G56</f>
        <v>914263.77111992973</v>
      </c>
      <c r="H159" s="36">
        <f>Datu_tab__izvērsums!H56</f>
        <v>1523772.9518665497</v>
      </c>
      <c r="I159" s="36">
        <f>Datu_tab__izvērsums!I56</f>
        <v>2133282.1326131695</v>
      </c>
      <c r="J159" s="36">
        <f>Datu_tab__izvērsums!J56</f>
        <v>2438036.7229864798</v>
      </c>
      <c r="K159" s="36">
        <f>Datu_tab__izvērsums!K56</f>
        <v>2742791.3133597896</v>
      </c>
      <c r="L159" s="36">
        <f>Datu_tab__izvērsums!L56</f>
        <v>3047545.9037330993</v>
      </c>
      <c r="M159" s="36">
        <f>Datu_tab__izvērsums!M56</f>
        <v>3047545.9037330993</v>
      </c>
      <c r="N159" s="36">
        <f>Datu_tab__izvērsums!N56</f>
        <v>3047545.9037330993</v>
      </c>
      <c r="O159" s="36">
        <f>Datu_tab__izvērsums!O56</f>
        <v>3047545.9037330993</v>
      </c>
      <c r="P159" s="36">
        <f>Datu_tab__izvērsums!P56</f>
        <v>3047545.9037330993</v>
      </c>
      <c r="Q159" s="36">
        <f>Datu_tab__izvērsums!Q56</f>
        <v>3047545.9037330993</v>
      </c>
      <c r="R159" s="36">
        <f>Datu_tab__izvērsums!R56</f>
        <v>3047545.9037330993</v>
      </c>
      <c r="S159" s="36">
        <f>Datu_tab__izvērsums!S56</f>
        <v>3047545.9037330993</v>
      </c>
      <c r="T159" s="36">
        <f>Datu_tab__izvērsums!T56</f>
        <v>3047545.9037330993</v>
      </c>
      <c r="U159" s="36">
        <f>Datu_tab__izvērsums!U56</f>
        <v>3047545.9037330993</v>
      </c>
      <c r="V159" s="36">
        <f>Datu_tab__izvērsums!V56</f>
        <v>3047545.9037330993</v>
      </c>
      <c r="W159" s="36">
        <f>Datu_tab__izvērsums!W56</f>
        <v>3047545.9037330993</v>
      </c>
      <c r="X159" s="36">
        <f>Datu_tab__izvērsums!X56</f>
        <v>3047545.9037330993</v>
      </c>
      <c r="Y159" s="36">
        <f>Datu_tab__izvērsums!Y56</f>
        <v>3047545.9037330993</v>
      </c>
      <c r="Z159" s="36">
        <f>Datu_tab__izvērsums!Z56</f>
        <v>3047545.9037330993</v>
      </c>
      <c r="AA159" s="36">
        <f>Datu_tab__izvērsums!AA56</f>
        <v>3047545.9037330993</v>
      </c>
      <c r="AB159" s="36">
        <f>Datu_tab__izvērsums!AB56</f>
        <v>3047545.9037330993</v>
      </c>
      <c r="AC159" s="36">
        <f>Datu_tab__izvērsums!AC56</f>
        <v>3047545.9037330993</v>
      </c>
      <c r="AD159" s="36">
        <f>Datu_tab__izvērsums!AD56</f>
        <v>3047545.9037330993</v>
      </c>
      <c r="AE159" s="36">
        <f>Datu_tab__izvērsums!AE56</f>
        <v>3047545.9037330993</v>
      </c>
      <c r="AF159" s="36">
        <f>Datu_tab__izvērsums!AF56</f>
        <v>3047545.9037330993</v>
      </c>
      <c r="AG159" s="36">
        <f>Datu_tab__izvērsums!AG56</f>
        <v>3047545.9037330993</v>
      </c>
      <c r="AH159" s="36">
        <f>Datu_tab__izvērsums!AH56</f>
        <v>3047545.9037330993</v>
      </c>
      <c r="AI159" s="36">
        <f>Datu_tab__izvērsums!AI56</f>
        <v>3047545.9037330993</v>
      </c>
      <c r="AJ159" s="36">
        <f>Datu_tab__izvērsums!AJ56</f>
        <v>3047545.9037330993</v>
      </c>
      <c r="AK159" s="36">
        <f>Datu_tab__izvērsums!AK56</f>
        <v>3047545.9037330993</v>
      </c>
      <c r="AL159" s="36">
        <f>Datu_tab__izvērsums!AL56</f>
        <v>3047545.9037330993</v>
      </c>
      <c r="AM159" s="36">
        <f>Datu_tab__izvērsums!AM56</f>
        <v>3047545.9037330993</v>
      </c>
      <c r="AN159" s="36">
        <f>Datu_tab__izvērsums!AN56</f>
        <v>3047545.9037330993</v>
      </c>
      <c r="AO159" s="36">
        <f>Datu_tab__izvērsums!AO56</f>
        <v>3047545.9037330993</v>
      </c>
      <c r="AP159" s="36">
        <f>Datu_tab__izvērsums!AP56</f>
        <v>3047545.9037330993</v>
      </c>
      <c r="AQ159" s="36">
        <f>Datu_tab__izvērsums!AQ56</f>
        <v>3047545.9037330993</v>
      </c>
      <c r="AR159" s="36">
        <f>Datu_tab__izvērsums!AR56</f>
        <v>3047545.9037330993</v>
      </c>
      <c r="AS159" s="36">
        <f>Datu_tab__izvērsums!AS56</f>
        <v>3047545.9037330993</v>
      </c>
      <c r="AT159" s="36">
        <f>Datu_tab__izvērsums!AT56</f>
        <v>3047545.9037330993</v>
      </c>
      <c r="AU159" s="36">
        <f>Datu_tab__izvērsums!AU56</f>
        <v>3047545.9037330993</v>
      </c>
      <c r="AV159" s="36">
        <f>Datu_tab__izvērsums!AV56</f>
        <v>3047545.9037330993</v>
      </c>
      <c r="AW159" s="36">
        <f>Datu_tab__izvērsums!AW56</f>
        <v>3047545.9037330993</v>
      </c>
      <c r="AX159" s="36">
        <f>Datu_tab__izvērsums!AX56</f>
        <v>3047545.9037330993</v>
      </c>
      <c r="AY159" s="36">
        <f>Datu_tab__izvērsums!AY56</f>
        <v>3047545.9037330993</v>
      </c>
      <c r="AZ159" s="36">
        <f>Datu_tab__izvērsums!AZ56</f>
        <v>3047545.9037330993</v>
      </c>
    </row>
    <row r="160" spans="1:52" ht="15" x14ac:dyDescent="0.25">
      <c r="A160" s="33" t="s">
        <v>42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</row>
    <row r="161" spans="1:52" ht="15" x14ac:dyDescent="0.25">
      <c r="A161" s="33" t="s">
        <v>43</v>
      </c>
      <c r="C161" s="3">
        <f>Datu_tab__izvērsums!C13</f>
        <v>0</v>
      </c>
      <c r="D161" s="3">
        <f>Datu_tab__izvērsums!D13</f>
        <v>3749330</v>
      </c>
      <c r="E161" s="3">
        <f>Datu_tab__izvērsums!E13</f>
        <v>3749330</v>
      </c>
      <c r="F161" s="3">
        <f>Datu_tab__izvērsums!F13</f>
        <v>5623995</v>
      </c>
      <c r="G161" s="3">
        <f>Datu_tab__izvērsums!G13</f>
        <v>5623995</v>
      </c>
      <c r="H161" s="3">
        <f>Datu_tab__izvērsums!H13</f>
        <v>5623995</v>
      </c>
      <c r="I161" s="3">
        <f>Datu_tab__izvērsums!I13</f>
        <v>5623995</v>
      </c>
      <c r="J161" s="3">
        <f>Datu_tab__izvērsums!J13</f>
        <v>3749330</v>
      </c>
      <c r="K161" s="3">
        <f>Datu_tab__izvērsums!K13</f>
        <v>3749330</v>
      </c>
      <c r="L161" s="3">
        <f>Datu_tab__izvērsums!L13</f>
        <v>0</v>
      </c>
      <c r="M161" s="3">
        <f>Datu_tab__izvērsums!M13</f>
        <v>0</v>
      </c>
      <c r="N161" s="3">
        <f>Datu_tab__izvērsums!N13</f>
        <v>0</v>
      </c>
      <c r="O161" s="3">
        <f>Datu_tab__izvērsums!O13</f>
        <v>0</v>
      </c>
      <c r="P161" s="3">
        <f>Datu_tab__izvērsums!P13</f>
        <v>0</v>
      </c>
      <c r="Q161" s="3">
        <f>Datu_tab__izvērsums!Q13</f>
        <v>0</v>
      </c>
      <c r="R161" s="3">
        <f>Datu_tab__izvērsums!R13</f>
        <v>0</v>
      </c>
      <c r="S161" s="3">
        <f>Datu_tab__izvērsums!S13</f>
        <v>0</v>
      </c>
      <c r="T161" s="3">
        <f>Datu_tab__izvērsums!T13</f>
        <v>0</v>
      </c>
      <c r="U161" s="3">
        <f>Datu_tab__izvērsums!U13</f>
        <v>0</v>
      </c>
      <c r="V161" s="3">
        <f>Datu_tab__izvērsums!V13</f>
        <v>0</v>
      </c>
      <c r="W161" s="3">
        <f>Datu_tab__izvērsums!W13</f>
        <v>0</v>
      </c>
      <c r="X161" s="3">
        <f>Datu_tab__izvērsums!X13</f>
        <v>0</v>
      </c>
      <c r="Y161" s="3">
        <f>Datu_tab__izvērsums!Y13</f>
        <v>0</v>
      </c>
      <c r="Z161" s="3">
        <f>Datu_tab__izvērsums!Z13</f>
        <v>0</v>
      </c>
      <c r="AA161" s="3">
        <f>Datu_tab__izvērsums!AA13</f>
        <v>0</v>
      </c>
      <c r="AB161" s="3">
        <f>Datu_tab__izvērsums!AB13</f>
        <v>0</v>
      </c>
      <c r="AC161" s="3">
        <f>Datu_tab__izvērsums!AC13</f>
        <v>0</v>
      </c>
      <c r="AD161" s="3">
        <f>Datu_tab__izvērsums!AD13</f>
        <v>0</v>
      </c>
      <c r="AE161" s="3">
        <f>Datu_tab__izvērsums!AE13</f>
        <v>0</v>
      </c>
      <c r="AF161" s="3">
        <f>Datu_tab__izvērsums!AF13</f>
        <v>0</v>
      </c>
      <c r="AG161" s="3">
        <f>Datu_tab__izvērsums!AG13</f>
        <v>0</v>
      </c>
      <c r="AH161" s="3">
        <f>Datu_tab__izvērsums!AH13</f>
        <v>0</v>
      </c>
      <c r="AI161" s="3">
        <f>Datu_tab__izvērsums!AI13</f>
        <v>0</v>
      </c>
      <c r="AJ161" s="3">
        <f>Datu_tab__izvērsums!AJ13</f>
        <v>0</v>
      </c>
      <c r="AK161" s="3">
        <f>Datu_tab__izvērsums!AK13</f>
        <v>0</v>
      </c>
      <c r="AL161" s="3">
        <f>Datu_tab__izvērsums!AL13</f>
        <v>0</v>
      </c>
      <c r="AM161" s="3">
        <f>Datu_tab__izvērsums!AM13</f>
        <v>0</v>
      </c>
      <c r="AN161" s="3">
        <f>Datu_tab__izvērsums!AN13</f>
        <v>0</v>
      </c>
      <c r="AO161" s="3">
        <f>Datu_tab__izvērsums!AO13</f>
        <v>0</v>
      </c>
      <c r="AP161" s="3">
        <f>Datu_tab__izvērsums!AP13</f>
        <v>0</v>
      </c>
      <c r="AQ161" s="3">
        <f>Datu_tab__izvērsums!AQ13</f>
        <v>0</v>
      </c>
      <c r="AR161" s="3">
        <f>Datu_tab__izvērsums!AR13</f>
        <v>0</v>
      </c>
      <c r="AS161" s="3">
        <f>Datu_tab__izvērsums!AS13</f>
        <v>0</v>
      </c>
      <c r="AT161" s="3">
        <f>Datu_tab__izvērsums!AT13</f>
        <v>0</v>
      </c>
      <c r="AU161" s="3">
        <f>Datu_tab__izvērsums!AU13</f>
        <v>0</v>
      </c>
      <c r="AV161" s="3">
        <f>Datu_tab__izvērsums!AV13</f>
        <v>0</v>
      </c>
      <c r="AW161" s="3">
        <f>Datu_tab__izvērsums!AW13</f>
        <v>0</v>
      </c>
      <c r="AX161" s="3">
        <f>Datu_tab__izvērsums!AX13</f>
        <v>0</v>
      </c>
      <c r="AY161" s="3">
        <f>Datu_tab__izvērsums!AY13</f>
        <v>0</v>
      </c>
      <c r="AZ161" s="3">
        <f>Datu_tab__izvērsums!AZ13</f>
        <v>0</v>
      </c>
    </row>
    <row r="162" spans="1:52" ht="15" x14ac:dyDescent="0.25">
      <c r="A162" s="33" t="s">
        <v>2</v>
      </c>
      <c r="C162" s="3">
        <f>Datu_tab__izvērsums!C23</f>
        <v>0</v>
      </c>
      <c r="D162" s="3">
        <f>Datu_tab__izvērsums!D23</f>
        <v>0</v>
      </c>
      <c r="E162" s="3">
        <f>Datu_tab__izvērsums!E23</f>
        <v>14997.320000000002</v>
      </c>
      <c r="F162" s="3">
        <f>Datu_tab__izvērsums!F23</f>
        <v>29994.640000000003</v>
      </c>
      <c r="G162" s="3">
        <f>Datu_tab__izvērsums!G23</f>
        <v>44991.96</v>
      </c>
      <c r="H162" s="3">
        <f>Datu_tab__izvērsums!H23</f>
        <v>74986.600000000006</v>
      </c>
      <c r="I162" s="3">
        <f>Datu_tab__izvērsums!I23</f>
        <v>104981.24</v>
      </c>
      <c r="J162" s="3">
        <f>Datu_tab__izvērsums!J23</f>
        <v>119978.56000000001</v>
      </c>
      <c r="K162" s="3">
        <f>Datu_tab__izvērsums!K23</f>
        <v>134975.88</v>
      </c>
      <c r="L162" s="3">
        <f>Datu_tab__izvērsums!L23</f>
        <v>149973.20000000001</v>
      </c>
      <c r="M162" s="3">
        <f>Datu_tab__izvērsums!M23</f>
        <v>149973.20000000001</v>
      </c>
      <c r="N162" s="3">
        <f>Datu_tab__izvērsums!N23</f>
        <v>149973.20000000001</v>
      </c>
      <c r="O162" s="3">
        <f>Datu_tab__izvērsums!O23</f>
        <v>149973.20000000001</v>
      </c>
      <c r="P162" s="3">
        <f>Datu_tab__izvērsums!P23</f>
        <v>149973.20000000001</v>
      </c>
      <c r="Q162" s="3">
        <f>Datu_tab__izvērsums!Q23</f>
        <v>149973.20000000001</v>
      </c>
      <c r="R162" s="3">
        <f>Datu_tab__izvērsums!R23</f>
        <v>149973.20000000001</v>
      </c>
      <c r="S162" s="3">
        <f>Datu_tab__izvērsums!S23</f>
        <v>149973.20000000001</v>
      </c>
      <c r="T162" s="3">
        <f>Datu_tab__izvērsums!T23</f>
        <v>149973.20000000001</v>
      </c>
      <c r="U162" s="3">
        <f>Datu_tab__izvērsums!U23</f>
        <v>149973.20000000001</v>
      </c>
      <c r="V162" s="3">
        <f>Datu_tab__izvērsums!V23</f>
        <v>149973.20000000001</v>
      </c>
      <c r="W162" s="3">
        <f>Datu_tab__izvērsums!W23</f>
        <v>149973.20000000001</v>
      </c>
      <c r="X162" s="3">
        <f>Datu_tab__izvērsums!X23</f>
        <v>149973.20000000001</v>
      </c>
      <c r="Y162" s="3">
        <f>Datu_tab__izvērsums!Y23</f>
        <v>149973.20000000001</v>
      </c>
      <c r="Z162" s="3">
        <f>Datu_tab__izvērsums!Z23</f>
        <v>149973.20000000001</v>
      </c>
      <c r="AA162" s="3">
        <f>Datu_tab__izvērsums!AA23</f>
        <v>149973.20000000001</v>
      </c>
      <c r="AB162" s="3">
        <f>Datu_tab__izvērsums!AB23</f>
        <v>149973.20000000001</v>
      </c>
      <c r="AC162" s="3">
        <f>Datu_tab__izvērsums!AC23</f>
        <v>149973.20000000001</v>
      </c>
      <c r="AD162" s="3">
        <f>Datu_tab__izvērsums!AD23</f>
        <v>149973.20000000001</v>
      </c>
      <c r="AE162" s="3">
        <f>Datu_tab__izvērsums!AE23</f>
        <v>149973.20000000001</v>
      </c>
      <c r="AF162" s="3">
        <f>Datu_tab__izvērsums!AF23</f>
        <v>149973.20000000001</v>
      </c>
      <c r="AG162" s="3">
        <f>Datu_tab__izvērsums!AG23</f>
        <v>149973.20000000001</v>
      </c>
      <c r="AH162" s="3">
        <f>Datu_tab__izvērsums!AH23</f>
        <v>149973.20000000001</v>
      </c>
      <c r="AI162" s="3">
        <f>Datu_tab__izvērsums!AI23</f>
        <v>149973.20000000001</v>
      </c>
      <c r="AJ162" s="3">
        <f>Datu_tab__izvērsums!AJ23</f>
        <v>149973.20000000001</v>
      </c>
      <c r="AK162" s="3">
        <f>Datu_tab__izvērsums!AK23</f>
        <v>149973.20000000001</v>
      </c>
      <c r="AL162" s="3">
        <f>Datu_tab__izvērsums!AL23</f>
        <v>149973.20000000001</v>
      </c>
      <c r="AM162" s="3">
        <f>Datu_tab__izvērsums!AM23</f>
        <v>149973.20000000001</v>
      </c>
      <c r="AN162" s="3">
        <f>Datu_tab__izvērsums!AN23</f>
        <v>149973.20000000001</v>
      </c>
      <c r="AO162" s="3">
        <f>Datu_tab__izvērsums!AO23</f>
        <v>149973.20000000001</v>
      </c>
      <c r="AP162" s="3">
        <f>Datu_tab__izvērsums!AP23</f>
        <v>149973.20000000001</v>
      </c>
      <c r="AQ162" s="3">
        <f>Datu_tab__izvērsums!AQ23</f>
        <v>149973.20000000001</v>
      </c>
      <c r="AR162" s="3">
        <f>Datu_tab__izvērsums!AR23</f>
        <v>149973.20000000001</v>
      </c>
      <c r="AS162" s="3">
        <f>Datu_tab__izvērsums!AS23</f>
        <v>149973.20000000001</v>
      </c>
      <c r="AT162" s="3">
        <f>Datu_tab__izvērsums!AT23</f>
        <v>149973.20000000001</v>
      </c>
      <c r="AU162" s="3">
        <f>Datu_tab__izvērsums!AU23</f>
        <v>149973.20000000001</v>
      </c>
      <c r="AV162" s="3">
        <f>Datu_tab__izvērsums!AV23</f>
        <v>149973.20000000001</v>
      </c>
      <c r="AW162" s="3">
        <f>Datu_tab__izvērsums!AW23</f>
        <v>149973.20000000001</v>
      </c>
      <c r="AX162" s="3">
        <f>Datu_tab__izvērsums!AX23</f>
        <v>149973.20000000001</v>
      </c>
      <c r="AY162" s="3">
        <f>Datu_tab__izvērsums!AY23</f>
        <v>149973.20000000001</v>
      </c>
      <c r="AZ162" s="3">
        <f>Datu_tab__izvērsums!AZ23</f>
        <v>149973.20000000001</v>
      </c>
    </row>
    <row r="163" spans="1:52" ht="15" x14ac:dyDescent="0.25">
      <c r="A163" s="33" t="s">
        <v>44</v>
      </c>
      <c r="C163" s="3">
        <f>Datu_tab__izvērsums!C33</f>
        <v>0</v>
      </c>
      <c r="D163" s="3">
        <f>Datu_tab__izvērsums!D33</f>
        <v>0</v>
      </c>
      <c r="E163" s="3">
        <f>Datu_tab__izvērsums!E33</f>
        <v>112479.90000000001</v>
      </c>
      <c r="F163" s="3">
        <f>Datu_tab__izvērsums!F33</f>
        <v>224959.80000000002</v>
      </c>
      <c r="G163" s="3">
        <f>Datu_tab__izvērsums!G33</f>
        <v>337439.7</v>
      </c>
      <c r="H163" s="3">
        <f>Datu_tab__izvērsums!H33</f>
        <v>562399.5</v>
      </c>
      <c r="I163" s="3">
        <f>Datu_tab__izvērsums!I33</f>
        <v>787359.29999999993</v>
      </c>
      <c r="J163" s="3">
        <f>Datu_tab__izvērsums!J33</f>
        <v>899839.20000000007</v>
      </c>
      <c r="K163" s="3">
        <f>Datu_tab__izvērsums!K33</f>
        <v>1012319.1</v>
      </c>
      <c r="L163" s="3">
        <f>Datu_tab__izvērsums!L33</f>
        <v>1124799</v>
      </c>
      <c r="M163" s="3">
        <f>Datu_tab__izvērsums!M33</f>
        <v>1124799</v>
      </c>
      <c r="N163" s="3">
        <f>Datu_tab__izvērsums!N33</f>
        <v>1124799</v>
      </c>
      <c r="O163" s="3">
        <f>Datu_tab__izvērsums!O33</f>
        <v>1124799</v>
      </c>
      <c r="P163" s="3">
        <f>Datu_tab__izvērsums!P33</f>
        <v>1124799</v>
      </c>
      <c r="Q163" s="3">
        <f>Datu_tab__izvērsums!Q33</f>
        <v>1124799</v>
      </c>
      <c r="R163" s="3">
        <f>Datu_tab__izvērsums!R33</f>
        <v>1124799</v>
      </c>
      <c r="S163" s="3">
        <f>Datu_tab__izvērsums!S33</f>
        <v>1124799</v>
      </c>
      <c r="T163" s="3">
        <f>Datu_tab__izvērsums!T33</f>
        <v>1124799</v>
      </c>
      <c r="U163" s="3">
        <f>Datu_tab__izvērsums!U33</f>
        <v>1124799</v>
      </c>
      <c r="V163" s="3">
        <f>Datu_tab__izvērsums!V33</f>
        <v>1124799</v>
      </c>
      <c r="W163" s="3">
        <f>Datu_tab__izvērsums!W33</f>
        <v>1124799</v>
      </c>
      <c r="X163" s="3">
        <f>Datu_tab__izvērsums!X33</f>
        <v>1124799</v>
      </c>
      <c r="Y163" s="3">
        <f>Datu_tab__izvērsums!Y33</f>
        <v>1124799</v>
      </c>
      <c r="Z163" s="3">
        <f>Datu_tab__izvērsums!Z33</f>
        <v>1124799</v>
      </c>
      <c r="AA163" s="3">
        <f>Datu_tab__izvērsums!AA33</f>
        <v>1124799</v>
      </c>
      <c r="AB163" s="3">
        <f>Datu_tab__izvērsums!AB33</f>
        <v>1124799</v>
      </c>
      <c r="AC163" s="3">
        <f>Datu_tab__izvērsums!AC33</f>
        <v>1124799</v>
      </c>
      <c r="AD163" s="3">
        <f>Datu_tab__izvērsums!AD33</f>
        <v>1124799</v>
      </c>
      <c r="AE163" s="3">
        <f>Datu_tab__izvērsums!AE33</f>
        <v>1124799</v>
      </c>
      <c r="AF163" s="3">
        <f>Datu_tab__izvērsums!AF33</f>
        <v>1124799</v>
      </c>
      <c r="AG163" s="3">
        <f>Datu_tab__izvērsums!AG33</f>
        <v>1124799</v>
      </c>
      <c r="AH163" s="3">
        <f>Datu_tab__izvērsums!AH33</f>
        <v>1124799</v>
      </c>
      <c r="AI163" s="3">
        <f>Datu_tab__izvērsums!AI33</f>
        <v>1124799</v>
      </c>
      <c r="AJ163" s="3">
        <f>Datu_tab__izvērsums!AJ33</f>
        <v>1124799</v>
      </c>
      <c r="AK163" s="3">
        <f>Datu_tab__izvērsums!AK33</f>
        <v>1124799</v>
      </c>
      <c r="AL163" s="3">
        <f>Datu_tab__izvērsums!AL33</f>
        <v>1124799</v>
      </c>
      <c r="AM163" s="3">
        <f>Datu_tab__izvērsums!AM33</f>
        <v>1124799</v>
      </c>
      <c r="AN163" s="3">
        <f>Datu_tab__izvērsums!AN33</f>
        <v>1124799</v>
      </c>
      <c r="AO163" s="3">
        <f>Datu_tab__izvērsums!AO33</f>
        <v>1124799</v>
      </c>
      <c r="AP163" s="3">
        <f>Datu_tab__izvērsums!AP33</f>
        <v>1124799</v>
      </c>
      <c r="AQ163" s="3">
        <f>Datu_tab__izvērsums!AQ33</f>
        <v>1124799</v>
      </c>
      <c r="AR163" s="3">
        <f>Datu_tab__izvērsums!AR33</f>
        <v>1124799</v>
      </c>
      <c r="AS163" s="3">
        <f>Datu_tab__izvērsums!AS33</f>
        <v>1124799</v>
      </c>
      <c r="AT163" s="3">
        <f>Datu_tab__izvērsums!AT33</f>
        <v>1124799</v>
      </c>
      <c r="AU163" s="3">
        <f>Datu_tab__izvērsums!AU33</f>
        <v>1124799</v>
      </c>
      <c r="AV163" s="3">
        <f>Datu_tab__izvērsums!AV33</f>
        <v>1124799</v>
      </c>
      <c r="AW163" s="3">
        <f>Datu_tab__izvērsums!AW33</f>
        <v>1124799</v>
      </c>
      <c r="AX163" s="3">
        <f>Datu_tab__izvērsums!AX33</f>
        <v>1124799</v>
      </c>
      <c r="AY163" s="3">
        <f>Datu_tab__izvērsums!AY33</f>
        <v>1124799</v>
      </c>
      <c r="AZ163" s="3">
        <f>Datu_tab__izvērsums!AZ33</f>
        <v>1124799</v>
      </c>
    </row>
    <row r="164" spans="1:52" ht="15" x14ac:dyDescent="0.25">
      <c r="A164" s="33" t="s">
        <v>4</v>
      </c>
      <c r="C164" s="3">
        <f>Datu_tab__izvērsums!C43</f>
        <v>0</v>
      </c>
      <c r="D164" s="3">
        <f>Datu_tab__izvērsums!D43</f>
        <v>0</v>
      </c>
      <c r="E164" s="3">
        <f>Datu_tab__izvērsums!E43</f>
        <v>0</v>
      </c>
      <c r="F164" s="3">
        <f>Datu_tab__izvērsums!F43</f>
        <v>0</v>
      </c>
      <c r="G164" s="3">
        <f>Datu_tab__izvērsums!G43</f>
        <v>0</v>
      </c>
      <c r="H164" s="3">
        <f>Datu_tab__izvērsums!H43</f>
        <v>0</v>
      </c>
      <c r="I164" s="3">
        <f>Datu_tab__izvērsums!I43</f>
        <v>0</v>
      </c>
      <c r="J164" s="3">
        <f>Datu_tab__izvērsums!J43</f>
        <v>0</v>
      </c>
      <c r="K164" s="3">
        <f>Datu_tab__izvērsums!K43</f>
        <v>0</v>
      </c>
      <c r="L164" s="3">
        <f>Datu_tab__izvērsums!L43</f>
        <v>0</v>
      </c>
      <c r="M164" s="3">
        <f>Datu_tab__izvērsums!M43</f>
        <v>0</v>
      </c>
      <c r="N164" s="3">
        <f>Datu_tab__izvērsums!N43</f>
        <v>0</v>
      </c>
      <c r="O164" s="3">
        <f>Datu_tab__izvērsums!O43</f>
        <v>0</v>
      </c>
      <c r="P164" s="3">
        <f>Datu_tab__izvērsums!P43</f>
        <v>0</v>
      </c>
      <c r="Q164" s="3">
        <f>Datu_tab__izvērsums!Q43</f>
        <v>0</v>
      </c>
      <c r="R164" s="3">
        <f>Datu_tab__izvērsums!R43</f>
        <v>0</v>
      </c>
      <c r="S164" s="3">
        <f>Datu_tab__izvērsums!S43</f>
        <v>0</v>
      </c>
      <c r="T164" s="3">
        <f>Datu_tab__izvērsums!T43</f>
        <v>0</v>
      </c>
      <c r="U164" s="3">
        <f>Datu_tab__izvērsums!U43</f>
        <v>0</v>
      </c>
      <c r="V164" s="3">
        <f>Datu_tab__izvērsums!V43</f>
        <v>0</v>
      </c>
      <c r="W164" s="3">
        <f>Datu_tab__izvērsums!W43</f>
        <v>0</v>
      </c>
      <c r="X164" s="3">
        <f>Datu_tab__izvērsums!X43</f>
        <v>0</v>
      </c>
      <c r="Y164" s="3">
        <f>Datu_tab__izvērsums!Y43</f>
        <v>0</v>
      </c>
      <c r="Z164" s="3">
        <f>Datu_tab__izvērsums!Z43</f>
        <v>0</v>
      </c>
      <c r="AA164" s="3">
        <f>Datu_tab__izvērsums!AA43</f>
        <v>0</v>
      </c>
      <c r="AB164" s="3">
        <f>Datu_tab__izvērsums!AB43</f>
        <v>0</v>
      </c>
      <c r="AC164" s="3">
        <f>Datu_tab__izvērsums!AC43</f>
        <v>0</v>
      </c>
      <c r="AD164" s="3">
        <f>Datu_tab__izvērsums!AD43</f>
        <v>0</v>
      </c>
      <c r="AE164" s="3">
        <f>Datu_tab__izvērsums!AE43</f>
        <v>0</v>
      </c>
      <c r="AF164" s="3">
        <f>Datu_tab__izvērsums!AF43</f>
        <v>0</v>
      </c>
      <c r="AG164" s="3">
        <f>Datu_tab__izvērsums!AG43</f>
        <v>37493300</v>
      </c>
      <c r="AH164" s="3">
        <f>Datu_tab__izvērsums!AH43</f>
        <v>0</v>
      </c>
      <c r="AI164" s="3">
        <f>Datu_tab__izvērsums!AI43</f>
        <v>0</v>
      </c>
      <c r="AJ164" s="3">
        <f>Datu_tab__izvērsums!AJ43</f>
        <v>0</v>
      </c>
      <c r="AK164" s="3">
        <f>Datu_tab__izvērsums!AK43</f>
        <v>0</v>
      </c>
      <c r="AL164" s="3">
        <f>Datu_tab__izvērsums!AL43</f>
        <v>0</v>
      </c>
      <c r="AM164" s="3">
        <f>Datu_tab__izvērsums!AM43</f>
        <v>0</v>
      </c>
      <c r="AN164" s="3">
        <f>Datu_tab__izvērsums!AN43</f>
        <v>0</v>
      </c>
      <c r="AO164" s="3">
        <f>Datu_tab__izvērsums!AO43</f>
        <v>0</v>
      </c>
      <c r="AP164" s="3">
        <f>Datu_tab__izvērsums!AP43</f>
        <v>0</v>
      </c>
      <c r="AQ164" s="3">
        <f>Datu_tab__izvērsums!AQ43</f>
        <v>0</v>
      </c>
      <c r="AR164" s="3">
        <f>Datu_tab__izvērsums!AR43</f>
        <v>0</v>
      </c>
      <c r="AS164" s="3">
        <f>Datu_tab__izvērsums!AS43</f>
        <v>0</v>
      </c>
      <c r="AT164" s="3">
        <f>Datu_tab__izvērsums!AT43</f>
        <v>0</v>
      </c>
      <c r="AU164" s="3">
        <f>Datu_tab__izvērsums!AU43</f>
        <v>0</v>
      </c>
      <c r="AV164" s="3">
        <f>Datu_tab__izvērsums!AV43</f>
        <v>0</v>
      </c>
      <c r="AW164" s="3">
        <f>Datu_tab__izvērsums!AW43</f>
        <v>0</v>
      </c>
      <c r="AX164" s="3">
        <f>Datu_tab__izvērsums!AX43</f>
        <v>0</v>
      </c>
      <c r="AY164" s="3">
        <f>Datu_tab__izvērsums!AY43</f>
        <v>0</v>
      </c>
      <c r="AZ164" s="3">
        <f>Datu_tab__izvērsums!AZ43</f>
        <v>0</v>
      </c>
    </row>
    <row r="165" spans="1:52" ht="15" x14ac:dyDescent="0.25">
      <c r="A165" s="35" t="s">
        <v>45</v>
      </c>
      <c r="C165" s="36">
        <f t="shared" ref="C165:AH165" si="40">SUM(C161:C164)</f>
        <v>0</v>
      </c>
      <c r="D165" s="36">
        <f t="shared" si="40"/>
        <v>3749330</v>
      </c>
      <c r="E165" s="36">
        <f t="shared" si="40"/>
        <v>3876807.2199999997</v>
      </c>
      <c r="F165" s="36">
        <f t="shared" si="40"/>
        <v>5878949.4399999995</v>
      </c>
      <c r="G165" s="36">
        <f t="shared" si="40"/>
        <v>6006426.6600000001</v>
      </c>
      <c r="H165" s="36">
        <f t="shared" si="40"/>
        <v>6261381.0999999996</v>
      </c>
      <c r="I165" s="36">
        <f t="shared" si="40"/>
        <v>6516335.54</v>
      </c>
      <c r="J165" s="36">
        <f t="shared" si="40"/>
        <v>4769147.76</v>
      </c>
      <c r="K165" s="36">
        <f t="shared" si="40"/>
        <v>4896624.9799999995</v>
      </c>
      <c r="L165" s="36">
        <f t="shared" si="40"/>
        <v>1274772.2</v>
      </c>
      <c r="M165" s="36">
        <f t="shared" si="40"/>
        <v>1274772.2</v>
      </c>
      <c r="N165" s="36">
        <f t="shared" si="40"/>
        <v>1274772.2</v>
      </c>
      <c r="O165" s="36">
        <f t="shared" si="40"/>
        <v>1274772.2</v>
      </c>
      <c r="P165" s="36">
        <f t="shared" si="40"/>
        <v>1274772.2</v>
      </c>
      <c r="Q165" s="36">
        <f t="shared" si="40"/>
        <v>1274772.2</v>
      </c>
      <c r="R165" s="36">
        <f t="shared" si="40"/>
        <v>1274772.2</v>
      </c>
      <c r="S165" s="36">
        <f t="shared" si="40"/>
        <v>1274772.2</v>
      </c>
      <c r="T165" s="36">
        <f t="shared" si="40"/>
        <v>1274772.2</v>
      </c>
      <c r="U165" s="36">
        <f t="shared" si="40"/>
        <v>1274772.2</v>
      </c>
      <c r="V165" s="36">
        <f t="shared" si="40"/>
        <v>1274772.2</v>
      </c>
      <c r="W165" s="36">
        <f t="shared" si="40"/>
        <v>1274772.2</v>
      </c>
      <c r="X165" s="36">
        <f t="shared" si="40"/>
        <v>1274772.2</v>
      </c>
      <c r="Y165" s="36">
        <f t="shared" si="40"/>
        <v>1274772.2</v>
      </c>
      <c r="Z165" s="36">
        <f t="shared" si="40"/>
        <v>1274772.2</v>
      </c>
      <c r="AA165" s="36">
        <f t="shared" si="40"/>
        <v>1274772.2</v>
      </c>
      <c r="AB165" s="36">
        <f t="shared" si="40"/>
        <v>1274772.2</v>
      </c>
      <c r="AC165" s="36">
        <f t="shared" si="40"/>
        <v>1274772.2</v>
      </c>
      <c r="AD165" s="36">
        <f t="shared" si="40"/>
        <v>1274772.2</v>
      </c>
      <c r="AE165" s="36">
        <f t="shared" si="40"/>
        <v>1274772.2</v>
      </c>
      <c r="AF165" s="36">
        <f t="shared" si="40"/>
        <v>1274772.2</v>
      </c>
      <c r="AG165" s="36">
        <f t="shared" si="40"/>
        <v>38768072.200000003</v>
      </c>
      <c r="AH165" s="36">
        <f t="shared" si="40"/>
        <v>1274772.2</v>
      </c>
      <c r="AI165" s="36">
        <f t="shared" ref="AI165:BN165" si="41">SUM(AI161:AI164)</f>
        <v>1274772.2</v>
      </c>
      <c r="AJ165" s="36">
        <f t="shared" si="41"/>
        <v>1274772.2</v>
      </c>
      <c r="AK165" s="36">
        <f t="shared" si="41"/>
        <v>1274772.2</v>
      </c>
      <c r="AL165" s="36">
        <f t="shared" si="41"/>
        <v>1274772.2</v>
      </c>
      <c r="AM165" s="36">
        <f t="shared" si="41"/>
        <v>1274772.2</v>
      </c>
      <c r="AN165" s="36">
        <f t="shared" si="41"/>
        <v>1274772.2</v>
      </c>
      <c r="AO165" s="36">
        <f t="shared" si="41"/>
        <v>1274772.2</v>
      </c>
      <c r="AP165" s="36">
        <f t="shared" si="41"/>
        <v>1274772.2</v>
      </c>
      <c r="AQ165" s="36">
        <f t="shared" si="41"/>
        <v>1274772.2</v>
      </c>
      <c r="AR165" s="36">
        <f t="shared" si="41"/>
        <v>1274772.2</v>
      </c>
      <c r="AS165" s="36">
        <f t="shared" si="41"/>
        <v>1274772.2</v>
      </c>
      <c r="AT165" s="36">
        <f t="shared" si="41"/>
        <v>1274772.2</v>
      </c>
      <c r="AU165" s="36">
        <f t="shared" si="41"/>
        <v>1274772.2</v>
      </c>
      <c r="AV165" s="36">
        <f t="shared" si="41"/>
        <v>1274772.2</v>
      </c>
      <c r="AW165" s="36">
        <f t="shared" si="41"/>
        <v>1274772.2</v>
      </c>
      <c r="AX165" s="36">
        <f t="shared" si="41"/>
        <v>1274772.2</v>
      </c>
      <c r="AY165" s="36">
        <f t="shared" si="41"/>
        <v>1274772.2</v>
      </c>
      <c r="AZ165" s="36">
        <f t="shared" si="41"/>
        <v>1274772.2</v>
      </c>
    </row>
    <row r="166" spans="1:52" ht="15" x14ac:dyDescent="0.25">
      <c r="A166" s="35" t="s">
        <v>46</v>
      </c>
      <c r="C166" s="36">
        <f t="shared" ref="C166:AH166" si="42">C159-C165</f>
        <v>0</v>
      </c>
      <c r="D166" s="36">
        <f t="shared" si="42"/>
        <v>-3749330</v>
      </c>
      <c r="E166" s="36">
        <f t="shared" si="42"/>
        <v>-3572052.6296266899</v>
      </c>
      <c r="F166" s="36">
        <f t="shared" si="42"/>
        <v>-5269440.2592533799</v>
      </c>
      <c r="G166" s="36">
        <f t="shared" si="42"/>
        <v>-5092162.8888800703</v>
      </c>
      <c r="H166" s="36">
        <f t="shared" si="42"/>
        <v>-4737608.1481334502</v>
      </c>
      <c r="I166" s="36">
        <f t="shared" si="42"/>
        <v>-4383053.4073868301</v>
      </c>
      <c r="J166" s="36">
        <f t="shared" si="42"/>
        <v>-2331111.03701352</v>
      </c>
      <c r="K166" s="36">
        <f t="shared" si="42"/>
        <v>-2153833.66664021</v>
      </c>
      <c r="L166" s="36">
        <f t="shared" si="42"/>
        <v>1772773.7037330994</v>
      </c>
      <c r="M166" s="36">
        <f t="shared" si="42"/>
        <v>1772773.7037330994</v>
      </c>
      <c r="N166" s="36">
        <f t="shared" si="42"/>
        <v>1772773.7037330994</v>
      </c>
      <c r="O166" s="36">
        <f t="shared" si="42"/>
        <v>1772773.7037330994</v>
      </c>
      <c r="P166" s="36">
        <f t="shared" si="42"/>
        <v>1772773.7037330994</v>
      </c>
      <c r="Q166" s="36">
        <f t="shared" si="42"/>
        <v>1772773.7037330994</v>
      </c>
      <c r="R166" s="36">
        <f t="shared" si="42"/>
        <v>1772773.7037330994</v>
      </c>
      <c r="S166" s="36">
        <f t="shared" si="42"/>
        <v>1772773.7037330994</v>
      </c>
      <c r="T166" s="36">
        <f t="shared" si="42"/>
        <v>1772773.7037330994</v>
      </c>
      <c r="U166" s="36">
        <f t="shared" si="42"/>
        <v>1772773.7037330994</v>
      </c>
      <c r="V166" s="36">
        <f t="shared" si="42"/>
        <v>1772773.7037330994</v>
      </c>
      <c r="W166" s="36">
        <f t="shared" si="42"/>
        <v>1772773.7037330994</v>
      </c>
      <c r="X166" s="36">
        <f t="shared" si="42"/>
        <v>1772773.7037330994</v>
      </c>
      <c r="Y166" s="36">
        <f t="shared" si="42"/>
        <v>1772773.7037330994</v>
      </c>
      <c r="Z166" s="36">
        <f t="shared" si="42"/>
        <v>1772773.7037330994</v>
      </c>
      <c r="AA166" s="36">
        <f t="shared" si="42"/>
        <v>1772773.7037330994</v>
      </c>
      <c r="AB166" s="36">
        <f t="shared" si="42"/>
        <v>1772773.7037330994</v>
      </c>
      <c r="AC166" s="36">
        <f t="shared" si="42"/>
        <v>1772773.7037330994</v>
      </c>
      <c r="AD166" s="36">
        <f t="shared" si="42"/>
        <v>1772773.7037330994</v>
      </c>
      <c r="AE166" s="36">
        <f t="shared" si="42"/>
        <v>1772773.7037330994</v>
      </c>
      <c r="AF166" s="36">
        <f t="shared" si="42"/>
        <v>1772773.7037330994</v>
      </c>
      <c r="AG166" s="36">
        <f t="shared" si="42"/>
        <v>-35720526.296266906</v>
      </c>
      <c r="AH166" s="36">
        <f t="shared" si="42"/>
        <v>1772773.7037330994</v>
      </c>
      <c r="AI166" s="36">
        <f t="shared" ref="AI166:BN166" si="43">AI159-AI165</f>
        <v>1772773.7037330994</v>
      </c>
      <c r="AJ166" s="36">
        <f t="shared" si="43"/>
        <v>1772773.7037330994</v>
      </c>
      <c r="AK166" s="36">
        <f t="shared" si="43"/>
        <v>1772773.7037330994</v>
      </c>
      <c r="AL166" s="36">
        <f t="shared" si="43"/>
        <v>1772773.7037330994</v>
      </c>
      <c r="AM166" s="36">
        <f t="shared" si="43"/>
        <v>1772773.7037330994</v>
      </c>
      <c r="AN166" s="36">
        <f t="shared" si="43"/>
        <v>1772773.7037330994</v>
      </c>
      <c r="AO166" s="36">
        <f t="shared" si="43"/>
        <v>1772773.7037330994</v>
      </c>
      <c r="AP166" s="36">
        <f t="shared" si="43"/>
        <v>1772773.7037330994</v>
      </c>
      <c r="AQ166" s="36">
        <f t="shared" si="43"/>
        <v>1772773.7037330994</v>
      </c>
      <c r="AR166" s="36">
        <f t="shared" si="43"/>
        <v>1772773.7037330994</v>
      </c>
      <c r="AS166" s="36">
        <f t="shared" si="43"/>
        <v>1772773.7037330994</v>
      </c>
      <c r="AT166" s="36">
        <f t="shared" si="43"/>
        <v>1772773.7037330994</v>
      </c>
      <c r="AU166" s="36">
        <f t="shared" si="43"/>
        <v>1772773.7037330994</v>
      </c>
      <c r="AV166" s="36">
        <f t="shared" si="43"/>
        <v>1772773.7037330994</v>
      </c>
      <c r="AW166" s="36">
        <f t="shared" si="43"/>
        <v>1772773.7037330994</v>
      </c>
      <c r="AX166" s="36">
        <f t="shared" si="43"/>
        <v>1772773.7037330994</v>
      </c>
      <c r="AY166" s="36">
        <f t="shared" si="43"/>
        <v>1772773.7037330994</v>
      </c>
      <c r="AZ166" s="36">
        <f t="shared" si="43"/>
        <v>1772773.7037330994</v>
      </c>
    </row>
    <row r="167" spans="1:52" ht="15" x14ac:dyDescent="0.25">
      <c r="A167" s="35" t="s">
        <v>47</v>
      </c>
      <c r="C167" s="36">
        <f>C166</f>
        <v>0</v>
      </c>
      <c r="D167" s="36">
        <f t="shared" ref="D167:AI167" si="44">C167+D166</f>
        <v>-3749330</v>
      </c>
      <c r="E167" s="36">
        <f t="shared" si="44"/>
        <v>-7321382.6296266895</v>
      </c>
      <c r="F167" s="36">
        <f t="shared" si="44"/>
        <v>-12590822.88888007</v>
      </c>
      <c r="G167" s="36">
        <f t="shared" si="44"/>
        <v>-17682985.777760141</v>
      </c>
      <c r="H167" s="36">
        <f t="shared" si="44"/>
        <v>-22420593.92589359</v>
      </c>
      <c r="I167" s="36">
        <f t="shared" si="44"/>
        <v>-26803647.333280422</v>
      </c>
      <c r="J167" s="36">
        <f t="shared" si="44"/>
        <v>-29134758.370293941</v>
      </c>
      <c r="K167" s="36">
        <f t="shared" si="44"/>
        <v>-31288592.036934152</v>
      </c>
      <c r="L167" s="36">
        <f t="shared" si="44"/>
        <v>-29515818.333201054</v>
      </c>
      <c r="M167" s="36">
        <f t="shared" si="44"/>
        <v>-27743044.629467957</v>
      </c>
      <c r="N167" s="36">
        <f t="shared" si="44"/>
        <v>-25970270.925734859</v>
      </c>
      <c r="O167" s="36">
        <f t="shared" si="44"/>
        <v>-24197497.222001761</v>
      </c>
      <c r="P167" s="36">
        <f t="shared" si="44"/>
        <v>-22424723.518268663</v>
      </c>
      <c r="Q167" s="36">
        <f t="shared" si="44"/>
        <v>-20651949.814535566</v>
      </c>
      <c r="R167" s="36">
        <f t="shared" si="44"/>
        <v>-18879176.110802468</v>
      </c>
      <c r="S167" s="36">
        <f t="shared" si="44"/>
        <v>-17106402.40706937</v>
      </c>
      <c r="T167" s="36">
        <f t="shared" si="44"/>
        <v>-15333628.703336271</v>
      </c>
      <c r="U167" s="36">
        <f t="shared" si="44"/>
        <v>-13560854.999603171</v>
      </c>
      <c r="V167" s="36">
        <f t="shared" si="44"/>
        <v>-11788081.295870071</v>
      </c>
      <c r="W167" s="36">
        <f t="shared" si="44"/>
        <v>-10015307.592136972</v>
      </c>
      <c r="X167" s="36">
        <f t="shared" si="44"/>
        <v>-8242533.888403872</v>
      </c>
      <c r="Y167" s="36">
        <f t="shared" si="44"/>
        <v>-6469760.1846707724</v>
      </c>
      <c r="Z167" s="36">
        <f t="shared" si="44"/>
        <v>-4696986.4809376728</v>
      </c>
      <c r="AA167" s="36">
        <f t="shared" si="44"/>
        <v>-2924212.7772045732</v>
      </c>
      <c r="AB167" s="36">
        <f t="shared" si="44"/>
        <v>-1151439.0734714738</v>
      </c>
      <c r="AC167" s="36">
        <f t="shared" si="44"/>
        <v>621334.63026162563</v>
      </c>
      <c r="AD167" s="36">
        <f t="shared" si="44"/>
        <v>2394108.3339947248</v>
      </c>
      <c r="AE167" s="36">
        <f t="shared" si="44"/>
        <v>4166882.0377278244</v>
      </c>
      <c r="AF167" s="36">
        <f t="shared" si="44"/>
        <v>5939655.741460924</v>
      </c>
      <c r="AG167" s="36">
        <f t="shared" si="44"/>
        <v>-29780870.554805983</v>
      </c>
      <c r="AH167" s="36">
        <f t="shared" si="44"/>
        <v>-28008096.851072885</v>
      </c>
      <c r="AI167" s="36">
        <f t="shared" si="44"/>
        <v>-26235323.147339787</v>
      </c>
      <c r="AJ167" s="36">
        <f t="shared" ref="AJ167:BO167" si="45">AI167+AJ166</f>
        <v>-24462549.44360669</v>
      </c>
      <c r="AK167" s="36">
        <f t="shared" si="45"/>
        <v>-22689775.739873592</v>
      </c>
      <c r="AL167" s="36">
        <f t="shared" si="45"/>
        <v>-20917002.036140494</v>
      </c>
      <c r="AM167" s="36">
        <f t="shared" si="45"/>
        <v>-19144228.332407396</v>
      </c>
      <c r="AN167" s="36">
        <f t="shared" si="45"/>
        <v>-17371454.628674299</v>
      </c>
      <c r="AO167" s="36">
        <f t="shared" si="45"/>
        <v>-15598680.924941199</v>
      </c>
      <c r="AP167" s="36">
        <f t="shared" si="45"/>
        <v>-13825907.221208099</v>
      </c>
      <c r="AQ167" s="36">
        <f t="shared" si="45"/>
        <v>-12053133.517475</v>
      </c>
      <c r="AR167" s="36">
        <f t="shared" si="45"/>
        <v>-10280359.8137419</v>
      </c>
      <c r="AS167" s="36">
        <f t="shared" si="45"/>
        <v>-8507586.1100088004</v>
      </c>
      <c r="AT167" s="36">
        <f t="shared" si="45"/>
        <v>-6734812.4062757008</v>
      </c>
      <c r="AU167" s="36">
        <f t="shared" si="45"/>
        <v>-4962038.7025426012</v>
      </c>
      <c r="AV167" s="36">
        <f t="shared" si="45"/>
        <v>-3189264.9988095015</v>
      </c>
      <c r="AW167" s="36">
        <f t="shared" si="45"/>
        <v>-1416491.2950764021</v>
      </c>
      <c r="AX167" s="36">
        <f t="shared" si="45"/>
        <v>356282.40865669725</v>
      </c>
      <c r="AY167" s="36">
        <f t="shared" si="45"/>
        <v>2129056.1123897964</v>
      </c>
      <c r="AZ167" s="36">
        <f t="shared" si="45"/>
        <v>3901829.816122896</v>
      </c>
    </row>
    <row r="168" spans="1:52" ht="15" x14ac:dyDescent="0.25"/>
    <row r="169" spans="1:52" s="45" customFormat="1" ht="11.25" outlineLevel="1" x14ac:dyDescent="0.2">
      <c r="A169" s="42" t="s">
        <v>48</v>
      </c>
      <c r="B169" s="43" t="s">
        <v>49</v>
      </c>
      <c r="C169" s="44">
        <f t="shared" ref="C169:AH169" si="46">IF(C159=0,0,C166/C159)</f>
        <v>0</v>
      </c>
      <c r="D169" s="44">
        <f t="shared" si="46"/>
        <v>0</v>
      </c>
      <c r="E169" s="44">
        <f t="shared" si="46"/>
        <v>-11.721079000815358</v>
      </c>
      <c r="F169" s="44">
        <f t="shared" si="46"/>
        <v>-8.6453829174460743</v>
      </c>
      <c r="G169" s="44">
        <f t="shared" si="46"/>
        <v>-5.5696868340767924</v>
      </c>
      <c r="H169" s="44">
        <f t="shared" si="46"/>
        <v>-3.1091299673813637</v>
      </c>
      <c r="I169" s="44">
        <f t="shared" si="46"/>
        <v>-2.0546055959404663</v>
      </c>
      <c r="J169" s="44">
        <f t="shared" si="46"/>
        <v>-0.95614270902286458</v>
      </c>
      <c r="K169" s="44">
        <f t="shared" si="46"/>
        <v>-0.78527070439123769</v>
      </c>
      <c r="L169" s="44">
        <f t="shared" si="46"/>
        <v>0.58170533266177737</v>
      </c>
      <c r="M169" s="44">
        <f t="shared" si="46"/>
        <v>0.58170533266177737</v>
      </c>
      <c r="N169" s="44">
        <f t="shared" si="46"/>
        <v>0.58170533266177737</v>
      </c>
      <c r="O169" s="44">
        <f t="shared" si="46"/>
        <v>0.58170533266177737</v>
      </c>
      <c r="P169" s="44">
        <f t="shared" si="46"/>
        <v>0.58170533266177737</v>
      </c>
      <c r="Q169" s="44">
        <f t="shared" si="46"/>
        <v>0.58170533266177737</v>
      </c>
      <c r="R169" s="44">
        <f t="shared" si="46"/>
        <v>0.58170533266177737</v>
      </c>
      <c r="S169" s="44">
        <f t="shared" si="46"/>
        <v>0.58170533266177737</v>
      </c>
      <c r="T169" s="44">
        <f t="shared" si="46"/>
        <v>0.58170533266177737</v>
      </c>
      <c r="U169" s="44">
        <f t="shared" si="46"/>
        <v>0.58170533266177737</v>
      </c>
      <c r="V169" s="44">
        <f t="shared" si="46"/>
        <v>0.58170533266177737</v>
      </c>
      <c r="W169" s="44">
        <f t="shared" si="46"/>
        <v>0.58170533266177737</v>
      </c>
      <c r="X169" s="44">
        <f t="shared" si="46"/>
        <v>0.58170533266177737</v>
      </c>
      <c r="Y169" s="44">
        <f t="shared" si="46"/>
        <v>0.58170533266177737</v>
      </c>
      <c r="Z169" s="44">
        <f t="shared" si="46"/>
        <v>0.58170533266177737</v>
      </c>
      <c r="AA169" s="44">
        <f t="shared" si="46"/>
        <v>0.58170533266177737</v>
      </c>
      <c r="AB169" s="44">
        <f t="shared" si="46"/>
        <v>0.58170533266177737</v>
      </c>
      <c r="AC169" s="44">
        <f t="shared" si="46"/>
        <v>0.58170533266177737</v>
      </c>
      <c r="AD169" s="44">
        <f t="shared" si="46"/>
        <v>0.58170533266177737</v>
      </c>
      <c r="AE169" s="44">
        <f t="shared" si="46"/>
        <v>0.58170533266177737</v>
      </c>
      <c r="AF169" s="44">
        <f t="shared" si="46"/>
        <v>0.58170533266177737</v>
      </c>
      <c r="AG169" s="44">
        <f t="shared" si="46"/>
        <v>-11.721079000815362</v>
      </c>
      <c r="AH169" s="44">
        <f t="shared" si="46"/>
        <v>0.58170533266177737</v>
      </c>
      <c r="AI169" s="44">
        <f t="shared" ref="AI169:AZ169" si="47">IF(AI159=0,0,AI166/AI159)</f>
        <v>0.58170533266177737</v>
      </c>
      <c r="AJ169" s="44">
        <f t="shared" si="47"/>
        <v>0.58170533266177737</v>
      </c>
      <c r="AK169" s="44">
        <f t="shared" si="47"/>
        <v>0.58170533266177737</v>
      </c>
      <c r="AL169" s="44">
        <f t="shared" si="47"/>
        <v>0.58170533266177737</v>
      </c>
      <c r="AM169" s="44">
        <f t="shared" si="47"/>
        <v>0.58170533266177737</v>
      </c>
      <c r="AN169" s="44">
        <f t="shared" si="47"/>
        <v>0.58170533266177737</v>
      </c>
      <c r="AO169" s="44">
        <f t="shared" si="47"/>
        <v>0.58170533266177737</v>
      </c>
      <c r="AP169" s="44">
        <f t="shared" si="47"/>
        <v>0.58170533266177737</v>
      </c>
      <c r="AQ169" s="44">
        <f t="shared" si="47"/>
        <v>0.58170533266177737</v>
      </c>
      <c r="AR169" s="44">
        <f t="shared" si="47"/>
        <v>0.58170533266177737</v>
      </c>
      <c r="AS169" s="44">
        <f t="shared" si="47"/>
        <v>0.58170533266177737</v>
      </c>
      <c r="AT169" s="44">
        <f t="shared" si="47"/>
        <v>0.58170533266177737</v>
      </c>
      <c r="AU169" s="44">
        <f t="shared" si="47"/>
        <v>0.58170533266177737</v>
      </c>
      <c r="AV169" s="44">
        <f t="shared" si="47"/>
        <v>0.58170533266177737</v>
      </c>
      <c r="AW169" s="44">
        <f t="shared" si="47"/>
        <v>0.58170533266177737</v>
      </c>
      <c r="AX169" s="44">
        <f t="shared" si="47"/>
        <v>0.58170533266177737</v>
      </c>
      <c r="AY169" s="44">
        <f t="shared" si="47"/>
        <v>0.58170533266177737</v>
      </c>
      <c r="AZ169" s="44">
        <f t="shared" si="47"/>
        <v>0.58170533266177737</v>
      </c>
    </row>
    <row r="170" spans="1:52" s="46" customFormat="1" ht="11.25" outlineLevel="1" x14ac:dyDescent="0.2">
      <c r="A170" s="42" t="s">
        <v>50</v>
      </c>
      <c r="B170" s="43" t="s">
        <v>49</v>
      </c>
      <c r="C170" s="44">
        <f t="shared" ref="C170:AH170" si="48">C166/SUM($D$11:$K$11)</f>
        <v>0</v>
      </c>
      <c r="D170" s="44">
        <f t="shared" si="48"/>
        <v>-2.9722551913034377E-2</v>
      </c>
      <c r="E170" s="44">
        <f t="shared" si="48"/>
        <v>-2.8317197931409147E-2</v>
      </c>
      <c r="F170" s="44">
        <f t="shared" si="48"/>
        <v>-4.1773119906301101E-2</v>
      </c>
      <c r="G170" s="44">
        <f t="shared" si="48"/>
        <v>-4.0367765924675877E-2</v>
      </c>
      <c r="H170" s="44">
        <f t="shared" si="48"/>
        <v>-3.7557057961425409E-2</v>
      </c>
      <c r="I170" s="44">
        <f t="shared" si="48"/>
        <v>-3.4746349998174948E-2</v>
      </c>
      <c r="J170" s="44">
        <f t="shared" si="48"/>
        <v>-1.8479720060032526E-2</v>
      </c>
      <c r="K170" s="44">
        <f t="shared" si="48"/>
        <v>-1.7074366078407295E-2</v>
      </c>
      <c r="L170" s="44">
        <f t="shared" si="48"/>
        <v>1.4053539816252311E-2</v>
      </c>
      <c r="M170" s="44">
        <f t="shared" si="48"/>
        <v>1.4053539816252311E-2</v>
      </c>
      <c r="N170" s="44">
        <f t="shared" si="48"/>
        <v>1.4053539816252311E-2</v>
      </c>
      <c r="O170" s="44">
        <f t="shared" si="48"/>
        <v>1.4053539816252311E-2</v>
      </c>
      <c r="P170" s="44">
        <f t="shared" si="48"/>
        <v>1.4053539816252311E-2</v>
      </c>
      <c r="Q170" s="44">
        <f t="shared" si="48"/>
        <v>1.4053539816252311E-2</v>
      </c>
      <c r="R170" s="44">
        <f t="shared" si="48"/>
        <v>1.4053539816252311E-2</v>
      </c>
      <c r="S170" s="44">
        <f t="shared" si="48"/>
        <v>1.4053539816252311E-2</v>
      </c>
      <c r="T170" s="44">
        <f t="shared" si="48"/>
        <v>1.4053539816252311E-2</v>
      </c>
      <c r="U170" s="44">
        <f t="shared" si="48"/>
        <v>1.4053539816252311E-2</v>
      </c>
      <c r="V170" s="44">
        <f t="shared" si="48"/>
        <v>1.4053539816252311E-2</v>
      </c>
      <c r="W170" s="44">
        <f t="shared" si="48"/>
        <v>1.4053539816252311E-2</v>
      </c>
      <c r="X170" s="44">
        <f t="shared" si="48"/>
        <v>1.4053539816252311E-2</v>
      </c>
      <c r="Y170" s="44">
        <f t="shared" si="48"/>
        <v>1.4053539816252311E-2</v>
      </c>
      <c r="Z170" s="44">
        <f t="shared" si="48"/>
        <v>1.4053539816252311E-2</v>
      </c>
      <c r="AA170" s="44">
        <f t="shared" si="48"/>
        <v>1.4053539816252311E-2</v>
      </c>
      <c r="AB170" s="44">
        <f t="shared" si="48"/>
        <v>1.4053539816252311E-2</v>
      </c>
      <c r="AC170" s="44">
        <f t="shared" si="48"/>
        <v>1.4053539816252311E-2</v>
      </c>
      <c r="AD170" s="44">
        <f t="shared" si="48"/>
        <v>1.4053539816252311E-2</v>
      </c>
      <c r="AE170" s="44">
        <f t="shared" si="48"/>
        <v>1.4053539816252311E-2</v>
      </c>
      <c r="AF170" s="44">
        <f t="shared" si="48"/>
        <v>1.4053539816252311E-2</v>
      </c>
      <c r="AG170" s="44">
        <f t="shared" si="48"/>
        <v>-0.28317197931409149</v>
      </c>
      <c r="AH170" s="44">
        <f t="shared" si="48"/>
        <v>1.4053539816252311E-2</v>
      </c>
      <c r="AI170" s="44">
        <f t="shared" ref="AI170:AZ170" si="49">AI166/SUM($D$11:$K$11)</f>
        <v>1.4053539816252311E-2</v>
      </c>
      <c r="AJ170" s="44">
        <f t="shared" si="49"/>
        <v>1.4053539816252311E-2</v>
      </c>
      <c r="AK170" s="44">
        <f t="shared" si="49"/>
        <v>1.4053539816252311E-2</v>
      </c>
      <c r="AL170" s="44">
        <f t="shared" si="49"/>
        <v>1.4053539816252311E-2</v>
      </c>
      <c r="AM170" s="44">
        <f t="shared" si="49"/>
        <v>1.4053539816252311E-2</v>
      </c>
      <c r="AN170" s="44">
        <f t="shared" si="49"/>
        <v>1.4053539816252311E-2</v>
      </c>
      <c r="AO170" s="44">
        <f t="shared" si="49"/>
        <v>1.4053539816252311E-2</v>
      </c>
      <c r="AP170" s="44">
        <f t="shared" si="49"/>
        <v>1.4053539816252311E-2</v>
      </c>
      <c r="AQ170" s="44">
        <f t="shared" si="49"/>
        <v>1.4053539816252311E-2</v>
      </c>
      <c r="AR170" s="44">
        <f t="shared" si="49"/>
        <v>1.4053539816252311E-2</v>
      </c>
      <c r="AS170" s="44">
        <f t="shared" si="49"/>
        <v>1.4053539816252311E-2</v>
      </c>
      <c r="AT170" s="44">
        <f t="shared" si="49"/>
        <v>1.4053539816252311E-2</v>
      </c>
      <c r="AU170" s="44">
        <f t="shared" si="49"/>
        <v>1.4053539816252311E-2</v>
      </c>
      <c r="AV170" s="44">
        <f t="shared" si="49"/>
        <v>1.4053539816252311E-2</v>
      </c>
      <c r="AW170" s="44">
        <f t="shared" si="49"/>
        <v>1.4053539816252311E-2</v>
      </c>
      <c r="AX170" s="44">
        <f t="shared" si="49"/>
        <v>1.4053539816252311E-2</v>
      </c>
      <c r="AY170" s="44">
        <f t="shared" si="49"/>
        <v>1.4053539816252311E-2</v>
      </c>
      <c r="AZ170" s="44">
        <f t="shared" si="49"/>
        <v>1.4053539816252311E-2</v>
      </c>
    </row>
    <row r="171" spans="1:52" s="46" customFormat="1" ht="11.25" outlineLevel="1" x14ac:dyDescent="0.2">
      <c r="A171" s="42" t="s">
        <v>51</v>
      </c>
      <c r="B171" s="44" t="s">
        <v>52</v>
      </c>
      <c r="C171" s="44">
        <f>ROUND(COUNTIF(C167:AZ167,"&lt;0")+(1-INDEX(C167:AZ167,MATCH(TRUE,INDEX(C167:AZ167&gt;0,0),0))/(INDEX(C167:AZ167,MATCH(TRUE,INDEX(C167:AZ167&gt;0,0),0))-IF(MIN(C167:AZ167)&lt;0,LOOKUP(2,1/(C167:AZ167&lt;0),C167:AZ167),""))),2)</f>
        <v>42.7</v>
      </c>
    </row>
    <row r="172" spans="1:52" s="46" customFormat="1" ht="11.25" outlineLevel="1" x14ac:dyDescent="0.2">
      <c r="A172" s="42" t="s">
        <v>53</v>
      </c>
      <c r="B172" s="43" t="s">
        <v>49</v>
      </c>
      <c r="C172" s="44">
        <f>SUM(C169:G169)/5</f>
        <v>-5.1872297504676457</v>
      </c>
    </row>
    <row r="173" spans="1:52" s="46" customFormat="1" ht="11.25" outlineLevel="1" x14ac:dyDescent="0.2">
      <c r="A173" s="42" t="s">
        <v>54</v>
      </c>
      <c r="B173" s="43" t="s">
        <v>49</v>
      </c>
      <c r="C173" s="44">
        <f>SUM(C169:L169)/10</f>
        <v>-3.225959239641238</v>
      </c>
    </row>
    <row r="174" spans="1:52" s="46" customFormat="1" ht="11.25" outlineLevel="1" x14ac:dyDescent="0.2">
      <c r="A174" s="42" t="s">
        <v>55</v>
      </c>
      <c r="B174" s="43" t="s">
        <v>49</v>
      </c>
      <c r="C174" s="44">
        <f>SUM(C169:AA169)/25</f>
        <v>-0.94136049625942919</v>
      </c>
    </row>
    <row r="175" spans="1:52" s="46" customFormat="1" ht="11.25" outlineLevel="1" x14ac:dyDescent="0.2">
      <c r="A175" s="42" t="s">
        <v>56</v>
      </c>
      <c r="B175" s="43" t="s">
        <v>49</v>
      </c>
      <c r="C175" s="44">
        <f>SUM(C169:AZ169)/50</f>
        <v>-0.42588326846836894</v>
      </c>
    </row>
    <row r="176" spans="1:52" s="46" customFormat="1" ht="11.25" outlineLevel="1" x14ac:dyDescent="0.2">
      <c r="A176" s="42" t="s">
        <v>57</v>
      </c>
      <c r="B176" s="43" t="s">
        <v>49</v>
      </c>
      <c r="C176" s="44">
        <f>SUM(C169:AZ169)/100</f>
        <v>-0.21294163423418447</v>
      </c>
    </row>
    <row r="177" spans="1:3" s="46" customFormat="1" ht="11.25" outlineLevel="1" x14ac:dyDescent="0.2">
      <c r="A177" s="42" t="s">
        <v>58</v>
      </c>
      <c r="B177" s="43" t="s">
        <v>49</v>
      </c>
      <c r="C177" s="44">
        <f>SUM(C170:G170)/5</f>
        <v>-2.8036127135084098E-2</v>
      </c>
    </row>
    <row r="178" spans="1:3" s="46" customFormat="1" ht="11.25" outlineLevel="1" x14ac:dyDescent="0.2">
      <c r="A178" s="42" t="s">
        <v>59</v>
      </c>
      <c r="B178" s="43" t="s">
        <v>49</v>
      </c>
      <c r="C178" s="44">
        <f>SUM(C170:L170)/10</f>
        <v>-2.3398458995720836E-2</v>
      </c>
    </row>
    <row r="179" spans="1:3" s="46" customFormat="1" ht="11.25" outlineLevel="1" x14ac:dyDescent="0.2">
      <c r="A179" s="42" t="s">
        <v>60</v>
      </c>
      <c r="B179" s="43" t="s">
        <v>49</v>
      </c>
      <c r="C179" s="44">
        <f>SUM(C170:AA170)/25</f>
        <v>-9.2725970853694628E-4</v>
      </c>
    </row>
    <row r="180" spans="1:3" s="46" customFormat="1" ht="11.25" outlineLevel="1" x14ac:dyDescent="0.2">
      <c r="A180" s="42" t="s">
        <v>61</v>
      </c>
      <c r="B180" s="43" t="s">
        <v>49</v>
      </c>
      <c r="C180" s="44">
        <f>SUM(C170:AZ170)/50</f>
        <v>6.1862967125080688E-4</v>
      </c>
    </row>
    <row r="181" spans="1:3" s="46" customFormat="1" ht="11.25" outlineLevel="1" x14ac:dyDescent="0.2">
      <c r="A181" s="42" t="s">
        <v>62</v>
      </c>
      <c r="B181" s="43" t="s">
        <v>49</v>
      </c>
      <c r="C181" s="44">
        <f>SUM(C170:AZ170)/100</f>
        <v>3.0931483562540344E-4</v>
      </c>
    </row>
    <row r="182" spans="1:3" s="45" customFormat="1" ht="11.25" outlineLevel="1" x14ac:dyDescent="0.2">
      <c r="A182" s="42" t="s">
        <v>63</v>
      </c>
      <c r="B182" s="43" t="s">
        <v>6</v>
      </c>
      <c r="C182" s="44">
        <f>ROUND(NPV(C2,C166:G166),2)</f>
        <v>-15331734.460000001</v>
      </c>
    </row>
    <row r="183" spans="1:3" s="46" customFormat="1" ht="11.25" outlineLevel="1" x14ac:dyDescent="0.2">
      <c r="A183" s="42" t="s">
        <v>64</v>
      </c>
      <c r="B183" s="43" t="s">
        <v>6</v>
      </c>
      <c r="C183" s="44">
        <f>ROUND(NPV(C2,C166:L166),2)</f>
        <v>-24425647.93</v>
      </c>
    </row>
    <row r="184" spans="1:3" s="46" customFormat="1" ht="11.25" outlineLevel="1" x14ac:dyDescent="0.2">
      <c r="A184" s="42" t="s">
        <v>65</v>
      </c>
      <c r="B184" s="43" t="s">
        <v>6</v>
      </c>
      <c r="C184" s="44">
        <f>ROUND(NPV(C2,C166:AA166),2)</f>
        <v>-11110018.15</v>
      </c>
    </row>
    <row r="185" spans="1:3" s="46" customFormat="1" ht="11.25" outlineLevel="1" x14ac:dyDescent="0.2">
      <c r="A185" s="42" t="s">
        <v>66</v>
      </c>
      <c r="B185" s="43" t="s">
        <v>6</v>
      </c>
      <c r="C185" s="44">
        <f>ROUND(NPV(C2,C166:AZ166),2)</f>
        <v>-11836652.07</v>
      </c>
    </row>
    <row r="186" spans="1:3" s="46" customFormat="1" ht="11.25" outlineLevel="1" x14ac:dyDescent="0.2">
      <c r="A186" s="42" t="s">
        <v>67</v>
      </c>
      <c r="B186" s="43" t="s">
        <v>6</v>
      </c>
      <c r="C186" s="44">
        <f>ROUND(NPV(C2,C166:AZ166),2)</f>
        <v>-11836652.07</v>
      </c>
    </row>
    <row r="187" spans="1:3" s="45" customFormat="1" ht="33.75" outlineLevel="1" x14ac:dyDescent="0.2">
      <c r="A187" s="47" t="s">
        <v>68</v>
      </c>
      <c r="B187" s="43" t="s">
        <v>49</v>
      </c>
      <c r="C187" s="48" t="str">
        <f>IF(ISNUMBER(IRR(C166:G166,C2)),ROUND(IRR(C166:G166,C2),2),"0 vai nav iespējams aprēķināt")</f>
        <v>0 vai nav iespējams aprēķināt</v>
      </c>
    </row>
    <row r="188" spans="1:3" s="46" customFormat="1" ht="33.75" outlineLevel="1" x14ac:dyDescent="0.2">
      <c r="A188" s="47" t="s">
        <v>69</v>
      </c>
      <c r="B188" s="43" t="s">
        <v>49</v>
      </c>
      <c r="C188" s="48" t="str">
        <f>IF(ISNUMBER(IRR(C166:L166,C2)),ROUND(IRR(C166:L166,C2),2),"0 vai nav iespējams aprēķināt")</f>
        <v>0 vai nav iespējams aprēķināt</v>
      </c>
    </row>
    <row r="189" spans="1:3" s="46" customFormat="1" ht="11.25" outlineLevel="1" x14ac:dyDescent="0.2">
      <c r="A189" s="47" t="s">
        <v>70</v>
      </c>
      <c r="B189" s="43" t="s">
        <v>49</v>
      </c>
      <c r="C189" s="48">
        <f>IF(ISNUMBER(IRR(C166:AA166,C2)),ROUND(IRR(C166:AA166,C2),2),"0 vai nav iespējams aprēķināt")</f>
        <v>-0.01</v>
      </c>
    </row>
    <row r="190" spans="1:3" s="46" customFormat="1" ht="11.25" outlineLevel="1" x14ac:dyDescent="0.2">
      <c r="A190" s="47" t="s">
        <v>71</v>
      </c>
      <c r="B190" s="43" t="s">
        <v>49</v>
      </c>
      <c r="C190" s="48">
        <f>IF(ISNUMBER(IRR(C166:AZ166,C2)),ROUND(IRR(C166:AZ166,C2),2),"0 vai nav iespējams aprēķināt")</f>
        <v>0.01</v>
      </c>
    </row>
    <row r="191" spans="1:3" s="46" customFormat="1" ht="11.25" outlineLevel="1" x14ac:dyDescent="0.2">
      <c r="A191" s="47" t="s">
        <v>72</v>
      </c>
      <c r="B191" s="43" t="s">
        <v>49</v>
      </c>
      <c r="C191" s="48">
        <f>IF(ISNUMBER(IRR(C166:AZ166,C2)),ROUND(IRR(C166:AZ166,C2),2),"0 vai nav iespējams aprēķināt")</f>
        <v>0.01</v>
      </c>
    </row>
    <row r="192" spans="1:3" ht="15" x14ac:dyDescent="0.25"/>
    <row r="193" spans="1:52" ht="15" x14ac:dyDescent="0.25">
      <c r="A193" s="51" t="s">
        <v>77</v>
      </c>
      <c r="B193" s="52"/>
      <c r="C193" s="52"/>
      <c r="D193" s="52"/>
    </row>
    <row r="194" spans="1:52" ht="15" x14ac:dyDescent="0.25">
      <c r="B194" s="3"/>
      <c r="C194" s="3">
        <v>2021</v>
      </c>
      <c r="D194" s="3">
        <v>2022</v>
      </c>
      <c r="E194" s="3">
        <v>2023</v>
      </c>
      <c r="F194" s="3">
        <v>2024</v>
      </c>
      <c r="G194" s="3">
        <v>2025</v>
      </c>
      <c r="H194" s="3">
        <v>2026</v>
      </c>
      <c r="I194" s="3">
        <v>2027</v>
      </c>
      <c r="J194" s="3">
        <v>2028</v>
      </c>
      <c r="K194" s="3">
        <v>2029</v>
      </c>
      <c r="L194" s="3">
        <v>2030</v>
      </c>
      <c r="M194" s="3">
        <v>2031</v>
      </c>
      <c r="N194" s="3">
        <v>2032</v>
      </c>
      <c r="O194" s="3">
        <v>2033</v>
      </c>
      <c r="P194" s="3">
        <v>2034</v>
      </c>
      <c r="Q194" s="3">
        <v>2035</v>
      </c>
      <c r="R194" s="3">
        <v>2036</v>
      </c>
      <c r="S194" s="3">
        <v>2037</v>
      </c>
      <c r="T194" s="3">
        <v>2038</v>
      </c>
      <c r="U194" s="3">
        <v>2039</v>
      </c>
      <c r="V194" s="3">
        <v>2040</v>
      </c>
      <c r="W194" s="3">
        <v>2041</v>
      </c>
      <c r="X194" s="3">
        <v>2042</v>
      </c>
      <c r="Y194" s="3">
        <v>2043</v>
      </c>
      <c r="Z194" s="3">
        <v>2044</v>
      </c>
      <c r="AA194" s="3">
        <v>2045</v>
      </c>
      <c r="AB194" s="3">
        <v>2046</v>
      </c>
      <c r="AC194" s="3">
        <v>2047</v>
      </c>
      <c r="AD194" s="3">
        <v>2048</v>
      </c>
      <c r="AE194" s="3">
        <v>2049</v>
      </c>
      <c r="AF194" s="3">
        <v>2050</v>
      </c>
      <c r="AG194" s="3">
        <v>2051</v>
      </c>
      <c r="AH194" s="3">
        <v>2052</v>
      </c>
      <c r="AI194" s="3">
        <v>2053</v>
      </c>
      <c r="AJ194" s="3">
        <v>2054</v>
      </c>
      <c r="AK194" s="3">
        <v>2055</v>
      </c>
      <c r="AL194" s="3">
        <v>2056</v>
      </c>
      <c r="AM194" s="3">
        <v>2057</v>
      </c>
      <c r="AN194" s="3">
        <v>2058</v>
      </c>
      <c r="AO194" s="3">
        <v>2059</v>
      </c>
      <c r="AP194" s="3">
        <v>2060</v>
      </c>
      <c r="AQ194" s="3">
        <v>2061</v>
      </c>
      <c r="AR194" s="3">
        <v>2062</v>
      </c>
      <c r="AS194" s="3">
        <v>2063</v>
      </c>
      <c r="AT194" s="3">
        <v>2064</v>
      </c>
      <c r="AU194" s="3">
        <v>2065</v>
      </c>
      <c r="AV194" s="3">
        <v>2066</v>
      </c>
      <c r="AW194" s="3">
        <v>2067</v>
      </c>
      <c r="AX194" s="3">
        <v>2068</v>
      </c>
      <c r="AY194" s="3">
        <v>2069</v>
      </c>
      <c r="AZ194" s="3">
        <v>2070</v>
      </c>
    </row>
    <row r="195" spans="1:52" ht="15" x14ac:dyDescent="0.25">
      <c r="A195" s="33" t="s">
        <v>40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</row>
    <row r="196" spans="1:52" ht="15" x14ac:dyDescent="0.25">
      <c r="A196" s="35" t="s">
        <v>41</v>
      </c>
      <c r="B196" s="3"/>
      <c r="C196" s="36">
        <f>Datu_tab__izvērsums!C57</f>
        <v>0</v>
      </c>
      <c r="D196" s="36">
        <f>Datu_tab__izvērsums!D57</f>
        <v>0</v>
      </c>
      <c r="E196" s="36">
        <f>Datu_tab__izvērsums!E57</f>
        <v>230768.06900000005</v>
      </c>
      <c r="F196" s="36">
        <f>Datu_tab__izvērsums!F57</f>
        <v>461536.13800000009</v>
      </c>
      <c r="G196" s="36">
        <f>Datu_tab__izvērsums!G57</f>
        <v>692304.20700000005</v>
      </c>
      <c r="H196" s="36">
        <f>Datu_tab__izvērsums!H57</f>
        <v>1153840.3450000002</v>
      </c>
      <c r="I196" s="36">
        <f>Datu_tab__izvērsums!I57</f>
        <v>1615376.4830000002</v>
      </c>
      <c r="J196" s="36">
        <f>Datu_tab__izvērsums!J57</f>
        <v>1846144.5520000004</v>
      </c>
      <c r="K196" s="36">
        <f>Datu_tab__izvērsums!K57</f>
        <v>2076912.6210000005</v>
      </c>
      <c r="L196" s="36">
        <f>Datu_tab__izvērsums!L57</f>
        <v>2307680.6900000004</v>
      </c>
      <c r="M196" s="36">
        <f>Datu_tab__izvērsums!M57</f>
        <v>2307680.6900000004</v>
      </c>
      <c r="N196" s="36">
        <f>Datu_tab__izvērsums!N57</f>
        <v>2307680.6900000004</v>
      </c>
      <c r="O196" s="36">
        <f>Datu_tab__izvērsums!O57</f>
        <v>2307680.6900000004</v>
      </c>
      <c r="P196" s="36">
        <f>Datu_tab__izvērsums!P57</f>
        <v>2307680.6900000004</v>
      </c>
      <c r="Q196" s="36">
        <f>Datu_tab__izvērsums!Q57</f>
        <v>2307680.6900000004</v>
      </c>
      <c r="R196" s="36">
        <f>Datu_tab__izvērsums!R57</f>
        <v>2307680.6900000004</v>
      </c>
      <c r="S196" s="36">
        <f>Datu_tab__izvērsums!S57</f>
        <v>2307680.6900000004</v>
      </c>
      <c r="T196" s="36">
        <f>Datu_tab__izvērsums!T57</f>
        <v>2307680.6900000004</v>
      </c>
      <c r="U196" s="36">
        <f>Datu_tab__izvērsums!U57</f>
        <v>2307680.6900000004</v>
      </c>
      <c r="V196" s="36">
        <f>Datu_tab__izvērsums!V57</f>
        <v>2307680.6900000004</v>
      </c>
      <c r="W196" s="36">
        <f>Datu_tab__izvērsums!W57</f>
        <v>2307680.6900000004</v>
      </c>
      <c r="X196" s="36">
        <f>Datu_tab__izvērsums!X57</f>
        <v>2307680.6900000004</v>
      </c>
      <c r="Y196" s="36">
        <f>Datu_tab__izvērsums!Y57</f>
        <v>2307680.6900000004</v>
      </c>
      <c r="Z196" s="36">
        <f>Datu_tab__izvērsums!Z57</f>
        <v>2307680.6900000004</v>
      </c>
      <c r="AA196" s="36">
        <f>Datu_tab__izvērsums!AA57</f>
        <v>2307680.6900000004</v>
      </c>
      <c r="AB196" s="36">
        <f>Datu_tab__izvērsums!AB57</f>
        <v>2307680.6900000004</v>
      </c>
      <c r="AC196" s="36">
        <f>Datu_tab__izvērsums!AC57</f>
        <v>2307680.6900000004</v>
      </c>
      <c r="AD196" s="36">
        <f>Datu_tab__izvērsums!AD57</f>
        <v>2307680.6900000004</v>
      </c>
      <c r="AE196" s="36">
        <f>Datu_tab__izvērsums!AE57</f>
        <v>2307680.6900000004</v>
      </c>
      <c r="AF196" s="36">
        <f>Datu_tab__izvērsums!AF57</f>
        <v>2307680.6900000004</v>
      </c>
      <c r="AG196" s="36">
        <f>Datu_tab__izvērsums!AG57</f>
        <v>2307680.6900000004</v>
      </c>
      <c r="AH196" s="36">
        <f>Datu_tab__izvērsums!AH57</f>
        <v>2307680.6900000004</v>
      </c>
      <c r="AI196" s="36">
        <f>Datu_tab__izvērsums!AI57</f>
        <v>2307680.6900000004</v>
      </c>
      <c r="AJ196" s="36">
        <f>Datu_tab__izvērsums!AJ57</f>
        <v>2307680.6900000004</v>
      </c>
      <c r="AK196" s="36">
        <f>Datu_tab__izvērsums!AK57</f>
        <v>2307680.6900000004</v>
      </c>
      <c r="AL196" s="36">
        <f>Datu_tab__izvērsums!AL57</f>
        <v>2307680.6900000004</v>
      </c>
      <c r="AM196" s="36">
        <f>Datu_tab__izvērsums!AM57</f>
        <v>2307680.6900000004</v>
      </c>
      <c r="AN196" s="36">
        <f>Datu_tab__izvērsums!AN57</f>
        <v>2307680.6900000004</v>
      </c>
      <c r="AO196" s="36">
        <f>Datu_tab__izvērsums!AO57</f>
        <v>2307680.6900000004</v>
      </c>
      <c r="AP196" s="36">
        <f>Datu_tab__izvērsums!AP57</f>
        <v>2307680.6900000004</v>
      </c>
      <c r="AQ196" s="36">
        <f>Datu_tab__izvērsums!AQ57</f>
        <v>2307680.6900000004</v>
      </c>
      <c r="AR196" s="36">
        <f>Datu_tab__izvērsums!AR57</f>
        <v>2307680.6900000004</v>
      </c>
      <c r="AS196" s="36">
        <f>Datu_tab__izvērsums!AS57</f>
        <v>2307680.6900000004</v>
      </c>
      <c r="AT196" s="36">
        <f>Datu_tab__izvērsums!AT57</f>
        <v>2307680.6900000004</v>
      </c>
      <c r="AU196" s="36">
        <f>Datu_tab__izvērsums!AU57</f>
        <v>2307680.6900000004</v>
      </c>
      <c r="AV196" s="36">
        <f>Datu_tab__izvērsums!AV57</f>
        <v>2307680.6900000004</v>
      </c>
      <c r="AW196" s="36">
        <f>Datu_tab__izvērsums!AW57</f>
        <v>2307680.6900000004</v>
      </c>
      <c r="AX196" s="36">
        <f>Datu_tab__izvērsums!AX57</f>
        <v>2307680.6900000004</v>
      </c>
      <c r="AY196" s="36">
        <f>Datu_tab__izvērsums!AY57</f>
        <v>2307680.6900000004</v>
      </c>
      <c r="AZ196" s="36">
        <f>Datu_tab__izvērsums!AZ57</f>
        <v>2307680.6900000004</v>
      </c>
    </row>
    <row r="197" spans="1:52" ht="15" x14ac:dyDescent="0.25">
      <c r="A197" s="33" t="s">
        <v>42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</row>
    <row r="198" spans="1:52" ht="15" x14ac:dyDescent="0.25">
      <c r="A198" s="33" t="s">
        <v>43</v>
      </c>
      <c r="B198" s="3"/>
      <c r="C198" s="3">
        <f>Datu_tab__izvērsums!C14</f>
        <v>0</v>
      </c>
      <c r="D198" s="27">
        <f>Datu_tab__izvērsums!D14</f>
        <v>3296686.7</v>
      </c>
      <c r="E198" s="27">
        <f>Datu_tab__izvērsums!E14</f>
        <v>3296686.7</v>
      </c>
      <c r="F198" s="27">
        <f>Datu_tab__izvērsums!F14</f>
        <v>4945030.05</v>
      </c>
      <c r="G198" s="27">
        <f>Datu_tab__izvērsums!G14</f>
        <v>4945030.05</v>
      </c>
      <c r="H198" s="27">
        <f>Datu_tab__izvērsums!H14</f>
        <v>4945030.05</v>
      </c>
      <c r="I198" s="27">
        <f>Datu_tab__izvērsums!I14</f>
        <v>4945030.05</v>
      </c>
      <c r="J198" s="27">
        <f>Datu_tab__izvērsums!J14</f>
        <v>3296686.7</v>
      </c>
      <c r="K198" s="27">
        <f>Datu_tab__izvērsums!K14</f>
        <v>3296686.7</v>
      </c>
      <c r="L198" s="3">
        <f>Datu_tab__izvērsums!L14</f>
        <v>0</v>
      </c>
      <c r="M198" s="3">
        <f>Datu_tab__izvērsums!M14</f>
        <v>0</v>
      </c>
      <c r="N198" s="3">
        <f>Datu_tab__izvērsums!N14</f>
        <v>0</v>
      </c>
      <c r="O198" s="3">
        <f>Datu_tab__izvērsums!O14</f>
        <v>0</v>
      </c>
      <c r="P198" s="3">
        <f>Datu_tab__izvērsums!P14</f>
        <v>0</v>
      </c>
      <c r="Q198" s="3">
        <f>Datu_tab__izvērsums!Q14</f>
        <v>0</v>
      </c>
      <c r="R198" s="3">
        <f>Datu_tab__izvērsums!R14</f>
        <v>0</v>
      </c>
      <c r="S198" s="3">
        <f>Datu_tab__izvērsums!S14</f>
        <v>0</v>
      </c>
      <c r="T198" s="3">
        <f>Datu_tab__izvērsums!T14</f>
        <v>0</v>
      </c>
      <c r="U198" s="3">
        <f>Datu_tab__izvērsums!U14</f>
        <v>0</v>
      </c>
      <c r="V198" s="3">
        <f>Datu_tab__izvērsums!V14</f>
        <v>0</v>
      </c>
      <c r="W198" s="3">
        <f>Datu_tab__izvērsums!W14</f>
        <v>0</v>
      </c>
      <c r="X198" s="3">
        <f>Datu_tab__izvērsums!X14</f>
        <v>0</v>
      </c>
      <c r="Y198" s="3">
        <f>Datu_tab__izvērsums!Y14</f>
        <v>0</v>
      </c>
      <c r="Z198" s="3">
        <f>Datu_tab__izvērsums!Z14</f>
        <v>0</v>
      </c>
      <c r="AA198" s="3">
        <f>Datu_tab__izvērsums!AA14</f>
        <v>0</v>
      </c>
      <c r="AB198" s="3">
        <f>Datu_tab__izvērsums!AB14</f>
        <v>0</v>
      </c>
      <c r="AC198" s="3">
        <f>Datu_tab__izvērsums!AC14</f>
        <v>0</v>
      </c>
      <c r="AD198" s="3">
        <f>Datu_tab__izvērsums!AD14</f>
        <v>0</v>
      </c>
      <c r="AE198" s="3">
        <f>Datu_tab__izvērsums!AE14</f>
        <v>0</v>
      </c>
      <c r="AF198" s="3">
        <f>Datu_tab__izvērsums!AF14</f>
        <v>0</v>
      </c>
      <c r="AG198" s="3">
        <f>Datu_tab__izvērsums!AG14</f>
        <v>0</v>
      </c>
      <c r="AH198" s="3">
        <f>Datu_tab__izvērsums!AH14</f>
        <v>0</v>
      </c>
      <c r="AI198" s="3">
        <f>Datu_tab__izvērsums!AI14</f>
        <v>0</v>
      </c>
      <c r="AJ198" s="3">
        <f>Datu_tab__izvērsums!AJ14</f>
        <v>0</v>
      </c>
      <c r="AK198" s="3">
        <f>Datu_tab__izvērsums!AK14</f>
        <v>0</v>
      </c>
      <c r="AL198" s="3">
        <f>Datu_tab__izvērsums!AL14</f>
        <v>0</v>
      </c>
      <c r="AM198" s="3">
        <f>Datu_tab__izvērsums!AM14</f>
        <v>0</v>
      </c>
      <c r="AN198" s="3">
        <f>Datu_tab__izvērsums!AN14</f>
        <v>0</v>
      </c>
      <c r="AO198" s="3">
        <f>Datu_tab__izvērsums!AO14</f>
        <v>0</v>
      </c>
      <c r="AP198" s="3">
        <f>Datu_tab__izvērsums!AP14</f>
        <v>0</v>
      </c>
      <c r="AQ198" s="3">
        <f>Datu_tab__izvērsums!AQ14</f>
        <v>0</v>
      </c>
      <c r="AR198" s="3">
        <f>Datu_tab__izvērsums!AR14</f>
        <v>0</v>
      </c>
      <c r="AS198" s="3">
        <f>Datu_tab__izvērsums!AS14</f>
        <v>0</v>
      </c>
      <c r="AT198" s="3">
        <f>Datu_tab__izvērsums!AT14</f>
        <v>0</v>
      </c>
      <c r="AU198" s="3">
        <f>Datu_tab__izvērsums!AU14</f>
        <v>0</v>
      </c>
      <c r="AV198" s="3">
        <f>Datu_tab__izvērsums!AV14</f>
        <v>0</v>
      </c>
      <c r="AW198" s="3">
        <f>Datu_tab__izvērsums!AW14</f>
        <v>0</v>
      </c>
      <c r="AX198" s="3">
        <f>Datu_tab__izvērsums!AX14</f>
        <v>0</v>
      </c>
      <c r="AY198" s="3">
        <f>Datu_tab__izvērsums!AY14</f>
        <v>0</v>
      </c>
      <c r="AZ198" s="3">
        <f>Datu_tab__izvērsums!AZ14</f>
        <v>0</v>
      </c>
    </row>
    <row r="199" spans="1:52" ht="15" x14ac:dyDescent="0.25">
      <c r="A199" s="33" t="s">
        <v>2</v>
      </c>
      <c r="B199" s="3"/>
      <c r="C199" s="3">
        <f>Datu_tab__izvērsums!C24</f>
        <v>0</v>
      </c>
      <c r="D199" s="3">
        <f>Datu_tab__izvērsums!D24</f>
        <v>0</v>
      </c>
      <c r="E199" s="3">
        <f>Datu_tab__izvērsums!E24</f>
        <v>0</v>
      </c>
      <c r="F199" s="3">
        <f>Datu_tab__izvērsums!F24</f>
        <v>0</v>
      </c>
      <c r="G199" s="3">
        <f>Datu_tab__izvērsums!G24</f>
        <v>0</v>
      </c>
      <c r="H199" s="3">
        <f>Datu_tab__izvērsums!H24</f>
        <v>0</v>
      </c>
      <c r="I199" s="3">
        <f>Datu_tab__izvērsums!I24</f>
        <v>0</v>
      </c>
      <c r="J199" s="3">
        <f>Datu_tab__izvērsums!J24</f>
        <v>0</v>
      </c>
      <c r="K199" s="3">
        <f>Datu_tab__izvērsums!K24</f>
        <v>0</v>
      </c>
      <c r="L199" s="3">
        <f>Datu_tab__izvērsums!L24</f>
        <v>0</v>
      </c>
      <c r="M199" s="3">
        <f>Datu_tab__izvērsums!M24</f>
        <v>0</v>
      </c>
      <c r="N199" s="3">
        <f>Datu_tab__izvērsums!N24</f>
        <v>0</v>
      </c>
      <c r="O199" s="3">
        <f>Datu_tab__izvērsums!O24</f>
        <v>0</v>
      </c>
      <c r="P199" s="3">
        <f>Datu_tab__izvērsums!P24</f>
        <v>0</v>
      </c>
      <c r="Q199" s="3">
        <f>Datu_tab__izvērsums!Q24</f>
        <v>0</v>
      </c>
      <c r="R199" s="3">
        <f>Datu_tab__izvērsums!R24</f>
        <v>0</v>
      </c>
      <c r="S199" s="3">
        <f>Datu_tab__izvērsums!S24</f>
        <v>0</v>
      </c>
      <c r="T199" s="3">
        <f>Datu_tab__izvērsums!T24</f>
        <v>0</v>
      </c>
      <c r="U199" s="3">
        <f>Datu_tab__izvērsums!U24</f>
        <v>0</v>
      </c>
      <c r="V199" s="3">
        <f>Datu_tab__izvērsums!V24</f>
        <v>0</v>
      </c>
      <c r="W199" s="3">
        <f>Datu_tab__izvērsums!W24</f>
        <v>0</v>
      </c>
      <c r="X199" s="3">
        <f>Datu_tab__izvērsums!X24</f>
        <v>0</v>
      </c>
      <c r="Y199" s="3">
        <f>Datu_tab__izvērsums!Y24</f>
        <v>0</v>
      </c>
      <c r="Z199" s="3">
        <f>Datu_tab__izvērsums!Z24</f>
        <v>0</v>
      </c>
      <c r="AA199" s="3">
        <f>Datu_tab__izvērsums!AA24</f>
        <v>0</v>
      </c>
      <c r="AB199" s="3">
        <f>Datu_tab__izvērsums!AB24</f>
        <v>0</v>
      </c>
      <c r="AC199" s="3">
        <f>Datu_tab__izvērsums!AC24</f>
        <v>0</v>
      </c>
      <c r="AD199" s="3">
        <f>Datu_tab__izvērsums!AD24</f>
        <v>0</v>
      </c>
      <c r="AE199" s="3">
        <f>Datu_tab__izvērsums!AE24</f>
        <v>0</v>
      </c>
      <c r="AF199" s="3">
        <f>Datu_tab__izvērsums!AF24</f>
        <v>0</v>
      </c>
      <c r="AG199" s="3">
        <f>Datu_tab__izvērsums!AG24</f>
        <v>0</v>
      </c>
      <c r="AH199" s="3">
        <f>Datu_tab__izvērsums!AH24</f>
        <v>0</v>
      </c>
      <c r="AI199" s="3">
        <f>Datu_tab__izvērsums!AI24</f>
        <v>0</v>
      </c>
      <c r="AJ199" s="3">
        <f>Datu_tab__izvērsums!AJ24</f>
        <v>0</v>
      </c>
      <c r="AK199" s="3">
        <f>Datu_tab__izvērsums!AK24</f>
        <v>0</v>
      </c>
      <c r="AL199" s="3">
        <f>Datu_tab__izvērsums!AL24</f>
        <v>0</v>
      </c>
      <c r="AM199" s="3">
        <f>Datu_tab__izvērsums!AM24</f>
        <v>0</v>
      </c>
      <c r="AN199" s="3">
        <f>Datu_tab__izvērsums!AN24</f>
        <v>0</v>
      </c>
      <c r="AO199" s="3">
        <f>Datu_tab__izvērsums!AO24</f>
        <v>0</v>
      </c>
      <c r="AP199" s="3">
        <f>Datu_tab__izvērsums!AP24</f>
        <v>0</v>
      </c>
      <c r="AQ199" s="3">
        <f>Datu_tab__izvērsums!AQ24</f>
        <v>0</v>
      </c>
      <c r="AR199" s="3">
        <f>Datu_tab__izvērsums!AR24</f>
        <v>0</v>
      </c>
      <c r="AS199" s="3">
        <f>Datu_tab__izvērsums!AS24</f>
        <v>0</v>
      </c>
      <c r="AT199" s="3">
        <f>Datu_tab__izvērsums!AT24</f>
        <v>0</v>
      </c>
      <c r="AU199" s="3">
        <f>Datu_tab__izvērsums!AU24</f>
        <v>0</v>
      </c>
      <c r="AV199" s="3">
        <f>Datu_tab__izvērsums!AV24</f>
        <v>0</v>
      </c>
      <c r="AW199" s="3">
        <f>Datu_tab__izvērsums!AW24</f>
        <v>0</v>
      </c>
      <c r="AX199" s="3">
        <f>Datu_tab__izvērsums!AX24</f>
        <v>0</v>
      </c>
      <c r="AY199" s="3">
        <f>Datu_tab__izvērsums!AY24</f>
        <v>0</v>
      </c>
      <c r="AZ199" s="3">
        <f>Datu_tab__izvērsums!AZ24</f>
        <v>0</v>
      </c>
    </row>
    <row r="200" spans="1:52" ht="15" x14ac:dyDescent="0.25">
      <c r="A200" s="33" t="s">
        <v>44</v>
      </c>
      <c r="B200" s="3"/>
      <c r="C200" s="3">
        <f>Datu_tab__izvērsums!C34</f>
        <v>0</v>
      </c>
      <c r="D200" s="3">
        <f>Datu_tab__izvērsums!D34</f>
        <v>0</v>
      </c>
      <c r="E200" s="3">
        <f>Datu_tab__izvērsums!E34</f>
        <v>32966.866999999998</v>
      </c>
      <c r="F200" s="3">
        <f>Datu_tab__izvērsums!F34</f>
        <v>65933.733999999997</v>
      </c>
      <c r="G200" s="3">
        <f>Datu_tab__izvērsums!G34</f>
        <v>98900.600999999995</v>
      </c>
      <c r="H200" s="3">
        <f>Datu_tab__izvērsums!H34</f>
        <v>164834.33499999999</v>
      </c>
      <c r="I200" s="3">
        <f>Datu_tab__izvērsums!I34</f>
        <v>230768.06899999996</v>
      </c>
      <c r="J200" s="3">
        <f>Datu_tab__izvērsums!J34</f>
        <v>263734.93599999999</v>
      </c>
      <c r="K200" s="3">
        <f>Datu_tab__izvērsums!K34</f>
        <v>296701.80300000001</v>
      </c>
      <c r="L200" s="3">
        <f>Datu_tab__izvērsums!L34</f>
        <v>329668.67</v>
      </c>
      <c r="M200" s="3">
        <f>Datu_tab__izvērsums!M34</f>
        <v>329668.67</v>
      </c>
      <c r="N200" s="3">
        <f>Datu_tab__izvērsums!N34</f>
        <v>329668.67</v>
      </c>
      <c r="O200" s="3">
        <f>Datu_tab__izvērsums!O34</f>
        <v>329668.67</v>
      </c>
      <c r="P200" s="3">
        <f>Datu_tab__izvērsums!P34</f>
        <v>329668.67</v>
      </c>
      <c r="Q200" s="3">
        <f>Datu_tab__izvērsums!Q34</f>
        <v>329668.67</v>
      </c>
      <c r="R200" s="3">
        <f>Datu_tab__izvērsums!R34</f>
        <v>329668.67</v>
      </c>
      <c r="S200" s="3">
        <f>Datu_tab__izvērsums!S34</f>
        <v>329668.67</v>
      </c>
      <c r="T200" s="3">
        <f>Datu_tab__izvērsums!T34</f>
        <v>329668.67</v>
      </c>
      <c r="U200" s="3">
        <f>Datu_tab__izvērsums!U34</f>
        <v>329668.67</v>
      </c>
      <c r="V200" s="3">
        <f>Datu_tab__izvērsums!V34</f>
        <v>329668.67</v>
      </c>
      <c r="W200" s="3">
        <f>Datu_tab__izvērsums!W34</f>
        <v>329668.67</v>
      </c>
      <c r="X200" s="3">
        <f>Datu_tab__izvērsums!X34</f>
        <v>329668.67</v>
      </c>
      <c r="Y200" s="3">
        <f>Datu_tab__izvērsums!Y34</f>
        <v>329668.67</v>
      </c>
      <c r="Z200" s="3">
        <f>Datu_tab__izvērsums!Z34</f>
        <v>329668.67</v>
      </c>
      <c r="AA200" s="3">
        <f>Datu_tab__izvērsums!AA34</f>
        <v>329668.67</v>
      </c>
      <c r="AB200" s="3">
        <f>Datu_tab__izvērsums!AB34</f>
        <v>329668.67</v>
      </c>
      <c r="AC200" s="3">
        <f>Datu_tab__izvērsums!AC34</f>
        <v>329668.67</v>
      </c>
      <c r="AD200" s="3">
        <f>Datu_tab__izvērsums!AD34</f>
        <v>329668.67</v>
      </c>
      <c r="AE200" s="3">
        <f>Datu_tab__izvērsums!AE34</f>
        <v>329668.67</v>
      </c>
      <c r="AF200" s="3">
        <f>Datu_tab__izvērsums!AF34</f>
        <v>329668.67</v>
      </c>
      <c r="AG200" s="3">
        <f>Datu_tab__izvērsums!AG34</f>
        <v>329668.67</v>
      </c>
      <c r="AH200" s="3">
        <f>Datu_tab__izvērsums!AH34</f>
        <v>329668.67</v>
      </c>
      <c r="AI200" s="3">
        <f>Datu_tab__izvērsums!AI34</f>
        <v>329668.67</v>
      </c>
      <c r="AJ200" s="3">
        <f>Datu_tab__izvērsums!AJ34</f>
        <v>329668.67</v>
      </c>
      <c r="AK200" s="3">
        <f>Datu_tab__izvērsums!AK34</f>
        <v>329668.67</v>
      </c>
      <c r="AL200" s="3">
        <f>Datu_tab__izvērsums!AL34</f>
        <v>329668.67</v>
      </c>
      <c r="AM200" s="3">
        <f>Datu_tab__izvērsums!AM34</f>
        <v>329668.67</v>
      </c>
      <c r="AN200" s="3">
        <f>Datu_tab__izvērsums!AN34</f>
        <v>329668.67</v>
      </c>
      <c r="AO200" s="3">
        <f>Datu_tab__izvērsums!AO34</f>
        <v>329668.67</v>
      </c>
      <c r="AP200" s="3">
        <f>Datu_tab__izvērsums!AP34</f>
        <v>329668.67</v>
      </c>
      <c r="AQ200" s="3">
        <f>Datu_tab__izvērsums!AQ34</f>
        <v>329668.67</v>
      </c>
      <c r="AR200" s="3">
        <f>Datu_tab__izvērsums!AR34</f>
        <v>329668.67</v>
      </c>
      <c r="AS200" s="3">
        <f>Datu_tab__izvērsums!AS34</f>
        <v>329668.67</v>
      </c>
      <c r="AT200" s="3">
        <f>Datu_tab__izvērsums!AT34</f>
        <v>329668.67</v>
      </c>
      <c r="AU200" s="3">
        <f>Datu_tab__izvērsums!AU34</f>
        <v>329668.67</v>
      </c>
      <c r="AV200" s="3">
        <f>Datu_tab__izvērsums!AV34</f>
        <v>329668.67</v>
      </c>
      <c r="AW200" s="3">
        <f>Datu_tab__izvērsums!AW34</f>
        <v>329668.67</v>
      </c>
      <c r="AX200" s="3">
        <f>Datu_tab__izvērsums!AX34</f>
        <v>329668.67</v>
      </c>
      <c r="AY200" s="3">
        <f>Datu_tab__izvērsums!AY34</f>
        <v>329668.67</v>
      </c>
      <c r="AZ200" s="3">
        <f>Datu_tab__izvērsums!AZ34</f>
        <v>329668.67</v>
      </c>
    </row>
    <row r="201" spans="1:52" ht="15" x14ac:dyDescent="0.25">
      <c r="A201" s="33" t="s">
        <v>4</v>
      </c>
      <c r="B201" s="3"/>
      <c r="C201" s="3">
        <f>Datu_tab__izvērsums!C44</f>
        <v>0</v>
      </c>
      <c r="D201" s="3">
        <f>Datu_tab__izvērsums!D44</f>
        <v>0</v>
      </c>
      <c r="E201" s="3">
        <f>Datu_tab__izvērsums!E44</f>
        <v>0</v>
      </c>
      <c r="F201" s="3">
        <f>Datu_tab__izvērsums!F44</f>
        <v>0</v>
      </c>
      <c r="G201" s="3">
        <f>Datu_tab__izvērsums!G44</f>
        <v>0</v>
      </c>
      <c r="H201" s="3">
        <f>Datu_tab__izvērsums!H44</f>
        <v>0</v>
      </c>
      <c r="I201" s="3">
        <f>Datu_tab__izvērsums!I44</f>
        <v>0</v>
      </c>
      <c r="J201" s="3">
        <f>Datu_tab__izvērsums!J44</f>
        <v>0</v>
      </c>
      <c r="K201" s="3">
        <f>Datu_tab__izvērsums!K44</f>
        <v>0</v>
      </c>
      <c r="L201" s="3">
        <f>Datu_tab__izvērsums!L44</f>
        <v>0</v>
      </c>
      <c r="M201" s="3">
        <f>Datu_tab__izvērsums!M44</f>
        <v>0</v>
      </c>
      <c r="N201" s="3">
        <f>Datu_tab__izvērsums!N44</f>
        <v>0</v>
      </c>
      <c r="O201" s="3">
        <f>Datu_tab__izvērsums!O44</f>
        <v>0</v>
      </c>
      <c r="P201" s="3">
        <f>Datu_tab__izvērsums!P44</f>
        <v>0</v>
      </c>
      <c r="Q201" s="3">
        <f>Datu_tab__izvērsums!Q44</f>
        <v>0</v>
      </c>
      <c r="R201" s="3">
        <f>Datu_tab__izvērsums!R44</f>
        <v>0</v>
      </c>
      <c r="S201" s="3">
        <f>Datu_tab__izvērsums!S44</f>
        <v>0</v>
      </c>
      <c r="T201" s="3">
        <f>Datu_tab__izvērsums!T44</f>
        <v>0</v>
      </c>
      <c r="U201" s="3">
        <f>Datu_tab__izvērsums!U44</f>
        <v>0</v>
      </c>
      <c r="V201" s="3">
        <f>Datu_tab__izvērsums!V44</f>
        <v>0</v>
      </c>
      <c r="W201" s="3">
        <f>Datu_tab__izvērsums!W44</f>
        <v>0</v>
      </c>
      <c r="X201" s="3">
        <f>Datu_tab__izvērsums!X44</f>
        <v>0</v>
      </c>
      <c r="Y201" s="3">
        <f>Datu_tab__izvērsums!Y44</f>
        <v>0</v>
      </c>
      <c r="Z201" s="3">
        <f>Datu_tab__izvērsums!Z44</f>
        <v>0</v>
      </c>
      <c r="AA201" s="3">
        <f>Datu_tab__izvērsums!AA44</f>
        <v>0</v>
      </c>
      <c r="AB201" s="3">
        <f>Datu_tab__izvērsums!AB44</f>
        <v>0</v>
      </c>
      <c r="AC201" s="3">
        <f>Datu_tab__izvērsums!AC44</f>
        <v>0</v>
      </c>
      <c r="AD201" s="3">
        <f>Datu_tab__izvērsums!AD44</f>
        <v>0</v>
      </c>
      <c r="AE201" s="3">
        <f>Datu_tab__izvērsums!AE44</f>
        <v>0</v>
      </c>
      <c r="AF201" s="3">
        <f>Datu_tab__izvērsums!AF44</f>
        <v>0</v>
      </c>
      <c r="AG201" s="3">
        <f>Datu_tab__izvērsums!AG44</f>
        <v>32966867</v>
      </c>
      <c r="AH201" s="3">
        <f>Datu_tab__izvērsums!AH44</f>
        <v>0</v>
      </c>
      <c r="AI201" s="3">
        <f>Datu_tab__izvērsums!AI44</f>
        <v>0</v>
      </c>
      <c r="AJ201" s="3">
        <f>Datu_tab__izvērsums!AJ44</f>
        <v>0</v>
      </c>
      <c r="AK201" s="3">
        <f>Datu_tab__izvērsums!AK44</f>
        <v>0</v>
      </c>
      <c r="AL201" s="3">
        <f>Datu_tab__izvērsums!AL44</f>
        <v>0</v>
      </c>
      <c r="AM201" s="3">
        <f>Datu_tab__izvērsums!AM44</f>
        <v>0</v>
      </c>
      <c r="AN201" s="3">
        <f>Datu_tab__izvērsums!AN44</f>
        <v>0</v>
      </c>
      <c r="AO201" s="3">
        <f>Datu_tab__izvērsums!AO44</f>
        <v>0</v>
      </c>
      <c r="AP201" s="3">
        <f>Datu_tab__izvērsums!AP44</f>
        <v>0</v>
      </c>
      <c r="AQ201" s="3">
        <f>Datu_tab__izvērsums!AQ44</f>
        <v>0</v>
      </c>
      <c r="AR201" s="3">
        <f>Datu_tab__izvērsums!AR44</f>
        <v>0</v>
      </c>
      <c r="AS201" s="3">
        <f>Datu_tab__izvērsums!AS44</f>
        <v>0</v>
      </c>
      <c r="AT201" s="3">
        <f>Datu_tab__izvērsums!AT44</f>
        <v>0</v>
      </c>
      <c r="AU201" s="3">
        <f>Datu_tab__izvērsums!AU44</f>
        <v>0</v>
      </c>
      <c r="AV201" s="3">
        <f>Datu_tab__izvērsums!AV44</f>
        <v>0</v>
      </c>
      <c r="AW201" s="3">
        <f>Datu_tab__izvērsums!AW44</f>
        <v>0</v>
      </c>
      <c r="AX201" s="3">
        <f>Datu_tab__izvērsums!AX44</f>
        <v>0</v>
      </c>
      <c r="AY201" s="3">
        <f>Datu_tab__izvērsums!AY44</f>
        <v>0</v>
      </c>
      <c r="AZ201" s="3">
        <f>Datu_tab__izvērsums!AZ44</f>
        <v>0</v>
      </c>
    </row>
    <row r="202" spans="1:52" ht="15" x14ac:dyDescent="0.25">
      <c r="A202" s="35" t="s">
        <v>45</v>
      </c>
      <c r="B202" s="3"/>
      <c r="C202" s="36">
        <f t="shared" ref="C202:AH202" si="50">SUM(C198:C201)</f>
        <v>0</v>
      </c>
      <c r="D202" s="36">
        <f t="shared" si="50"/>
        <v>3296686.7</v>
      </c>
      <c r="E202" s="36">
        <f t="shared" si="50"/>
        <v>3329653.5670000003</v>
      </c>
      <c r="F202" s="36">
        <f t="shared" si="50"/>
        <v>5010963.784</v>
      </c>
      <c r="G202" s="36">
        <f t="shared" si="50"/>
        <v>5043930.6509999996</v>
      </c>
      <c r="H202" s="36">
        <f t="shared" si="50"/>
        <v>5109864.3849999998</v>
      </c>
      <c r="I202" s="36">
        <f t="shared" si="50"/>
        <v>5175798.1189999999</v>
      </c>
      <c r="J202" s="36">
        <f t="shared" si="50"/>
        <v>3560421.6359999999</v>
      </c>
      <c r="K202" s="36">
        <f t="shared" si="50"/>
        <v>3593388.503</v>
      </c>
      <c r="L202" s="36">
        <f t="shared" si="50"/>
        <v>329668.67</v>
      </c>
      <c r="M202" s="36">
        <f t="shared" si="50"/>
        <v>329668.67</v>
      </c>
      <c r="N202" s="36">
        <f t="shared" si="50"/>
        <v>329668.67</v>
      </c>
      <c r="O202" s="36">
        <f t="shared" si="50"/>
        <v>329668.67</v>
      </c>
      <c r="P202" s="36">
        <f t="shared" si="50"/>
        <v>329668.67</v>
      </c>
      <c r="Q202" s="36">
        <f t="shared" si="50"/>
        <v>329668.67</v>
      </c>
      <c r="R202" s="36">
        <f t="shared" si="50"/>
        <v>329668.67</v>
      </c>
      <c r="S202" s="36">
        <f t="shared" si="50"/>
        <v>329668.67</v>
      </c>
      <c r="T202" s="36">
        <f t="shared" si="50"/>
        <v>329668.67</v>
      </c>
      <c r="U202" s="36">
        <f t="shared" si="50"/>
        <v>329668.67</v>
      </c>
      <c r="V202" s="36">
        <f t="shared" si="50"/>
        <v>329668.67</v>
      </c>
      <c r="W202" s="36">
        <f t="shared" si="50"/>
        <v>329668.67</v>
      </c>
      <c r="X202" s="36">
        <f t="shared" si="50"/>
        <v>329668.67</v>
      </c>
      <c r="Y202" s="36">
        <f t="shared" si="50"/>
        <v>329668.67</v>
      </c>
      <c r="Z202" s="36">
        <f t="shared" si="50"/>
        <v>329668.67</v>
      </c>
      <c r="AA202" s="36">
        <f t="shared" si="50"/>
        <v>329668.67</v>
      </c>
      <c r="AB202" s="36">
        <f t="shared" si="50"/>
        <v>329668.67</v>
      </c>
      <c r="AC202" s="36">
        <f t="shared" si="50"/>
        <v>329668.67</v>
      </c>
      <c r="AD202" s="36">
        <f t="shared" si="50"/>
        <v>329668.67</v>
      </c>
      <c r="AE202" s="36">
        <f t="shared" si="50"/>
        <v>329668.67</v>
      </c>
      <c r="AF202" s="36">
        <f t="shared" si="50"/>
        <v>329668.67</v>
      </c>
      <c r="AG202" s="36">
        <f t="shared" si="50"/>
        <v>33296535.670000002</v>
      </c>
      <c r="AH202" s="36">
        <f t="shared" si="50"/>
        <v>329668.67</v>
      </c>
      <c r="AI202" s="36">
        <f t="shared" ref="AI202:BN202" si="51">SUM(AI198:AI201)</f>
        <v>329668.67</v>
      </c>
      <c r="AJ202" s="36">
        <f t="shared" si="51"/>
        <v>329668.67</v>
      </c>
      <c r="AK202" s="36">
        <f t="shared" si="51"/>
        <v>329668.67</v>
      </c>
      <c r="AL202" s="36">
        <f t="shared" si="51"/>
        <v>329668.67</v>
      </c>
      <c r="AM202" s="36">
        <f t="shared" si="51"/>
        <v>329668.67</v>
      </c>
      <c r="AN202" s="36">
        <f t="shared" si="51"/>
        <v>329668.67</v>
      </c>
      <c r="AO202" s="36">
        <f t="shared" si="51"/>
        <v>329668.67</v>
      </c>
      <c r="AP202" s="36">
        <f t="shared" si="51"/>
        <v>329668.67</v>
      </c>
      <c r="AQ202" s="36">
        <f t="shared" si="51"/>
        <v>329668.67</v>
      </c>
      <c r="AR202" s="36">
        <f t="shared" si="51"/>
        <v>329668.67</v>
      </c>
      <c r="AS202" s="36">
        <f t="shared" si="51"/>
        <v>329668.67</v>
      </c>
      <c r="AT202" s="36">
        <f t="shared" si="51"/>
        <v>329668.67</v>
      </c>
      <c r="AU202" s="36">
        <f t="shared" si="51"/>
        <v>329668.67</v>
      </c>
      <c r="AV202" s="36">
        <f t="shared" si="51"/>
        <v>329668.67</v>
      </c>
      <c r="AW202" s="36">
        <f t="shared" si="51"/>
        <v>329668.67</v>
      </c>
      <c r="AX202" s="36">
        <f t="shared" si="51"/>
        <v>329668.67</v>
      </c>
      <c r="AY202" s="36">
        <f t="shared" si="51"/>
        <v>329668.67</v>
      </c>
      <c r="AZ202" s="36">
        <f t="shared" si="51"/>
        <v>329668.67</v>
      </c>
    </row>
    <row r="203" spans="1:52" ht="15" x14ac:dyDescent="0.25">
      <c r="A203" s="35" t="s">
        <v>46</v>
      </c>
      <c r="B203" s="3"/>
      <c r="C203" s="36">
        <f t="shared" ref="C203:AH203" si="52">C196-C202</f>
        <v>0</v>
      </c>
      <c r="D203" s="36">
        <f t="shared" si="52"/>
        <v>-3296686.7</v>
      </c>
      <c r="E203" s="36">
        <f t="shared" si="52"/>
        <v>-3098885.4980000001</v>
      </c>
      <c r="F203" s="36">
        <f t="shared" si="52"/>
        <v>-4549427.6459999997</v>
      </c>
      <c r="G203" s="36">
        <f t="shared" si="52"/>
        <v>-4351626.4439999992</v>
      </c>
      <c r="H203" s="36">
        <f t="shared" si="52"/>
        <v>-3956024.0399999996</v>
      </c>
      <c r="I203" s="36">
        <f t="shared" si="52"/>
        <v>-3560421.6359999999</v>
      </c>
      <c r="J203" s="36">
        <f t="shared" si="52"/>
        <v>-1714277.0839999996</v>
      </c>
      <c r="K203" s="36">
        <f t="shared" si="52"/>
        <v>-1516475.8819999995</v>
      </c>
      <c r="L203" s="36">
        <f t="shared" si="52"/>
        <v>1978012.0200000005</v>
      </c>
      <c r="M203" s="36">
        <f t="shared" si="52"/>
        <v>1978012.0200000005</v>
      </c>
      <c r="N203" s="36">
        <f t="shared" si="52"/>
        <v>1978012.0200000005</v>
      </c>
      <c r="O203" s="36">
        <f t="shared" si="52"/>
        <v>1978012.0200000005</v>
      </c>
      <c r="P203" s="36">
        <f t="shared" si="52"/>
        <v>1978012.0200000005</v>
      </c>
      <c r="Q203" s="36">
        <f t="shared" si="52"/>
        <v>1978012.0200000005</v>
      </c>
      <c r="R203" s="36">
        <f t="shared" si="52"/>
        <v>1978012.0200000005</v>
      </c>
      <c r="S203" s="36">
        <f t="shared" si="52"/>
        <v>1978012.0200000005</v>
      </c>
      <c r="T203" s="36">
        <f t="shared" si="52"/>
        <v>1978012.0200000005</v>
      </c>
      <c r="U203" s="36">
        <f t="shared" si="52"/>
        <v>1978012.0200000005</v>
      </c>
      <c r="V203" s="36">
        <f t="shared" si="52"/>
        <v>1978012.0200000005</v>
      </c>
      <c r="W203" s="36">
        <f t="shared" si="52"/>
        <v>1978012.0200000005</v>
      </c>
      <c r="X203" s="36">
        <f t="shared" si="52"/>
        <v>1978012.0200000005</v>
      </c>
      <c r="Y203" s="36">
        <f t="shared" si="52"/>
        <v>1978012.0200000005</v>
      </c>
      <c r="Z203" s="36">
        <f t="shared" si="52"/>
        <v>1978012.0200000005</v>
      </c>
      <c r="AA203" s="36">
        <f t="shared" si="52"/>
        <v>1978012.0200000005</v>
      </c>
      <c r="AB203" s="36">
        <f t="shared" si="52"/>
        <v>1978012.0200000005</v>
      </c>
      <c r="AC203" s="36">
        <f t="shared" si="52"/>
        <v>1978012.0200000005</v>
      </c>
      <c r="AD203" s="36">
        <f t="shared" si="52"/>
        <v>1978012.0200000005</v>
      </c>
      <c r="AE203" s="36">
        <f t="shared" si="52"/>
        <v>1978012.0200000005</v>
      </c>
      <c r="AF203" s="36">
        <f t="shared" si="52"/>
        <v>1978012.0200000005</v>
      </c>
      <c r="AG203" s="36">
        <f t="shared" si="52"/>
        <v>-30988854.98</v>
      </c>
      <c r="AH203" s="36">
        <f t="shared" si="52"/>
        <v>1978012.0200000005</v>
      </c>
      <c r="AI203" s="36">
        <f t="shared" ref="AI203:BN203" si="53">AI196-AI202</f>
        <v>1978012.0200000005</v>
      </c>
      <c r="AJ203" s="36">
        <f t="shared" si="53"/>
        <v>1978012.0200000005</v>
      </c>
      <c r="AK203" s="36">
        <f t="shared" si="53"/>
        <v>1978012.0200000005</v>
      </c>
      <c r="AL203" s="36">
        <f t="shared" si="53"/>
        <v>1978012.0200000005</v>
      </c>
      <c r="AM203" s="36">
        <f t="shared" si="53"/>
        <v>1978012.0200000005</v>
      </c>
      <c r="AN203" s="36">
        <f t="shared" si="53"/>
        <v>1978012.0200000005</v>
      </c>
      <c r="AO203" s="36">
        <f t="shared" si="53"/>
        <v>1978012.0200000005</v>
      </c>
      <c r="AP203" s="36">
        <f t="shared" si="53"/>
        <v>1978012.0200000005</v>
      </c>
      <c r="AQ203" s="36">
        <f t="shared" si="53"/>
        <v>1978012.0200000005</v>
      </c>
      <c r="AR203" s="36">
        <f t="shared" si="53"/>
        <v>1978012.0200000005</v>
      </c>
      <c r="AS203" s="36">
        <f t="shared" si="53"/>
        <v>1978012.0200000005</v>
      </c>
      <c r="AT203" s="36">
        <f t="shared" si="53"/>
        <v>1978012.0200000005</v>
      </c>
      <c r="AU203" s="36">
        <f t="shared" si="53"/>
        <v>1978012.0200000005</v>
      </c>
      <c r="AV203" s="36">
        <f t="shared" si="53"/>
        <v>1978012.0200000005</v>
      </c>
      <c r="AW203" s="36">
        <f t="shared" si="53"/>
        <v>1978012.0200000005</v>
      </c>
      <c r="AX203" s="36">
        <f t="shared" si="53"/>
        <v>1978012.0200000005</v>
      </c>
      <c r="AY203" s="36">
        <f t="shared" si="53"/>
        <v>1978012.0200000005</v>
      </c>
      <c r="AZ203" s="36">
        <f t="shared" si="53"/>
        <v>1978012.0200000005</v>
      </c>
    </row>
    <row r="204" spans="1:52" ht="15" x14ac:dyDescent="0.25">
      <c r="A204" s="35" t="s">
        <v>47</v>
      </c>
      <c r="B204" s="3"/>
      <c r="C204" s="36">
        <f>C203</f>
        <v>0</v>
      </c>
      <c r="D204" s="36">
        <f t="shared" ref="D204:AI204" si="54">C204+D203</f>
        <v>-3296686.7</v>
      </c>
      <c r="E204" s="36">
        <f t="shared" si="54"/>
        <v>-6395572.1980000008</v>
      </c>
      <c r="F204" s="36">
        <f t="shared" si="54"/>
        <v>-10944999.844000001</v>
      </c>
      <c r="G204" s="36">
        <f t="shared" si="54"/>
        <v>-15296626.287999999</v>
      </c>
      <c r="H204" s="36">
        <f t="shared" si="54"/>
        <v>-19252650.327999998</v>
      </c>
      <c r="I204" s="36">
        <f t="shared" si="54"/>
        <v>-22813071.963999998</v>
      </c>
      <c r="J204" s="36">
        <f t="shared" si="54"/>
        <v>-24527349.047999997</v>
      </c>
      <c r="K204" s="36">
        <f t="shared" si="54"/>
        <v>-26043824.929999996</v>
      </c>
      <c r="L204" s="36">
        <f t="shared" si="54"/>
        <v>-24065812.909999996</v>
      </c>
      <c r="M204" s="36">
        <f t="shared" si="54"/>
        <v>-22087800.889999997</v>
      </c>
      <c r="N204" s="36">
        <f t="shared" si="54"/>
        <v>-20109788.869999997</v>
      </c>
      <c r="O204" s="36">
        <f t="shared" si="54"/>
        <v>-18131776.849999998</v>
      </c>
      <c r="P204" s="36">
        <f t="shared" si="54"/>
        <v>-16153764.829999998</v>
      </c>
      <c r="Q204" s="36">
        <f t="shared" si="54"/>
        <v>-14175752.809999999</v>
      </c>
      <c r="R204" s="36">
        <f t="shared" si="54"/>
        <v>-12197740.789999999</v>
      </c>
      <c r="S204" s="36">
        <f t="shared" si="54"/>
        <v>-10219728.77</v>
      </c>
      <c r="T204" s="36">
        <f t="shared" si="54"/>
        <v>-8241716.7499999991</v>
      </c>
      <c r="U204" s="36">
        <f t="shared" si="54"/>
        <v>-6263704.7299999986</v>
      </c>
      <c r="V204" s="36">
        <f t="shared" si="54"/>
        <v>-4285692.7099999981</v>
      </c>
      <c r="W204" s="36">
        <f t="shared" si="54"/>
        <v>-2307680.6899999976</v>
      </c>
      <c r="X204" s="36">
        <f t="shared" si="54"/>
        <v>-329668.66999999713</v>
      </c>
      <c r="Y204" s="36">
        <f t="shared" si="54"/>
        <v>1648343.3500000034</v>
      </c>
      <c r="Z204" s="36">
        <f t="shared" si="54"/>
        <v>3626355.3700000038</v>
      </c>
      <c r="AA204" s="36">
        <f t="shared" si="54"/>
        <v>5604367.3900000043</v>
      </c>
      <c r="AB204" s="36">
        <f t="shared" si="54"/>
        <v>7582379.4100000048</v>
      </c>
      <c r="AC204" s="36">
        <f t="shared" si="54"/>
        <v>9560391.4300000053</v>
      </c>
      <c r="AD204" s="36">
        <f t="shared" si="54"/>
        <v>11538403.450000007</v>
      </c>
      <c r="AE204" s="36">
        <f t="shared" si="54"/>
        <v>13516415.470000006</v>
      </c>
      <c r="AF204" s="36">
        <f t="shared" si="54"/>
        <v>15494427.490000006</v>
      </c>
      <c r="AG204" s="36">
        <f t="shared" si="54"/>
        <v>-15494427.489999995</v>
      </c>
      <c r="AH204" s="36">
        <f t="shared" si="54"/>
        <v>-13516415.469999995</v>
      </c>
      <c r="AI204" s="36">
        <f t="shared" si="54"/>
        <v>-11538403.449999996</v>
      </c>
      <c r="AJ204" s="36">
        <f t="shared" ref="AJ204:BO204" si="55">AI204+AJ203</f>
        <v>-9560391.429999996</v>
      </c>
      <c r="AK204" s="36">
        <f t="shared" si="55"/>
        <v>-7582379.4099999955</v>
      </c>
      <c r="AL204" s="36">
        <f t="shared" si="55"/>
        <v>-5604367.389999995</v>
      </c>
      <c r="AM204" s="36">
        <f t="shared" si="55"/>
        <v>-3626355.3699999945</v>
      </c>
      <c r="AN204" s="36">
        <f t="shared" si="55"/>
        <v>-1648343.349999994</v>
      </c>
      <c r="AO204" s="36">
        <f t="shared" si="55"/>
        <v>329668.67000000644</v>
      </c>
      <c r="AP204" s="36">
        <f t="shared" si="55"/>
        <v>2307680.6900000069</v>
      </c>
      <c r="AQ204" s="36">
        <f t="shared" si="55"/>
        <v>4285692.7100000074</v>
      </c>
      <c r="AR204" s="36">
        <f t="shared" si="55"/>
        <v>6263704.7300000079</v>
      </c>
      <c r="AS204" s="36">
        <f t="shared" si="55"/>
        <v>8241716.7500000084</v>
      </c>
      <c r="AT204" s="36">
        <f t="shared" si="55"/>
        <v>10219728.770000009</v>
      </c>
      <c r="AU204" s="36">
        <f t="shared" si="55"/>
        <v>12197740.79000001</v>
      </c>
      <c r="AV204" s="36">
        <f t="shared" si="55"/>
        <v>14175752.81000001</v>
      </c>
      <c r="AW204" s="36">
        <f t="shared" si="55"/>
        <v>16153764.830000009</v>
      </c>
      <c r="AX204" s="36">
        <f t="shared" si="55"/>
        <v>18131776.850000009</v>
      </c>
      <c r="AY204" s="36">
        <f t="shared" si="55"/>
        <v>20109788.870000008</v>
      </c>
      <c r="AZ204" s="36">
        <f t="shared" si="55"/>
        <v>22087800.890000008</v>
      </c>
    </row>
    <row r="205" spans="1:52" ht="15" x14ac:dyDescent="0.25"/>
    <row r="206" spans="1:52" s="45" customFormat="1" ht="11.25" outlineLevel="1" x14ac:dyDescent="0.2">
      <c r="A206" s="42" t="s">
        <v>48</v>
      </c>
      <c r="B206" s="43" t="s">
        <v>49</v>
      </c>
      <c r="C206" s="44">
        <f t="shared" ref="C206:AH206" si="56">IF(C196=0,0,C203/C196)</f>
        <v>0</v>
      </c>
      <c r="D206" s="44">
        <f t="shared" si="56"/>
        <v>0</v>
      </c>
      <c r="E206" s="44">
        <f t="shared" si="56"/>
        <v>-13.428571428571427</v>
      </c>
      <c r="F206" s="44">
        <f t="shared" si="56"/>
        <v>-9.8571428571428541</v>
      </c>
      <c r="G206" s="44">
        <f t="shared" si="56"/>
        <v>-6.2857142857142838</v>
      </c>
      <c r="H206" s="44">
        <f t="shared" si="56"/>
        <v>-3.4285714285714275</v>
      </c>
      <c r="I206" s="44">
        <f t="shared" si="56"/>
        <v>-2.204081632653061</v>
      </c>
      <c r="J206" s="44">
        <f t="shared" si="56"/>
        <v>-0.92857142857142816</v>
      </c>
      <c r="K206" s="44">
        <f t="shared" si="56"/>
        <v>-0.73015873015872979</v>
      </c>
      <c r="L206" s="44">
        <f t="shared" si="56"/>
        <v>0.85714285714285721</v>
      </c>
      <c r="M206" s="44">
        <f t="shared" si="56"/>
        <v>0.85714285714285721</v>
      </c>
      <c r="N206" s="44">
        <f t="shared" si="56"/>
        <v>0.85714285714285721</v>
      </c>
      <c r="O206" s="44">
        <f t="shared" si="56"/>
        <v>0.85714285714285721</v>
      </c>
      <c r="P206" s="44">
        <f t="shared" si="56"/>
        <v>0.85714285714285721</v>
      </c>
      <c r="Q206" s="44">
        <f t="shared" si="56"/>
        <v>0.85714285714285721</v>
      </c>
      <c r="R206" s="44">
        <f t="shared" si="56"/>
        <v>0.85714285714285721</v>
      </c>
      <c r="S206" s="44">
        <f t="shared" si="56"/>
        <v>0.85714285714285721</v>
      </c>
      <c r="T206" s="44">
        <f t="shared" si="56"/>
        <v>0.85714285714285721</v>
      </c>
      <c r="U206" s="44">
        <f t="shared" si="56"/>
        <v>0.85714285714285721</v>
      </c>
      <c r="V206" s="44">
        <f t="shared" si="56"/>
        <v>0.85714285714285721</v>
      </c>
      <c r="W206" s="44">
        <f t="shared" si="56"/>
        <v>0.85714285714285721</v>
      </c>
      <c r="X206" s="44">
        <f t="shared" si="56"/>
        <v>0.85714285714285721</v>
      </c>
      <c r="Y206" s="44">
        <f t="shared" si="56"/>
        <v>0.85714285714285721</v>
      </c>
      <c r="Z206" s="44">
        <f t="shared" si="56"/>
        <v>0.85714285714285721</v>
      </c>
      <c r="AA206" s="44">
        <f t="shared" si="56"/>
        <v>0.85714285714285721</v>
      </c>
      <c r="AB206" s="44">
        <f t="shared" si="56"/>
        <v>0.85714285714285721</v>
      </c>
      <c r="AC206" s="44">
        <f t="shared" si="56"/>
        <v>0.85714285714285721</v>
      </c>
      <c r="AD206" s="44">
        <f t="shared" si="56"/>
        <v>0.85714285714285721</v>
      </c>
      <c r="AE206" s="44">
        <f t="shared" si="56"/>
        <v>0.85714285714285721</v>
      </c>
      <c r="AF206" s="44">
        <f t="shared" si="56"/>
        <v>0.85714285714285721</v>
      </c>
      <c r="AG206" s="44">
        <f t="shared" si="56"/>
        <v>-13.428571428571427</v>
      </c>
      <c r="AH206" s="44">
        <f t="shared" si="56"/>
        <v>0.85714285714285721</v>
      </c>
      <c r="AI206" s="44">
        <f t="shared" ref="AI206:AZ206" si="57">IF(AI196=0,0,AI203/AI196)</f>
        <v>0.85714285714285721</v>
      </c>
      <c r="AJ206" s="44">
        <f t="shared" si="57"/>
        <v>0.85714285714285721</v>
      </c>
      <c r="AK206" s="44">
        <f t="shared" si="57"/>
        <v>0.85714285714285721</v>
      </c>
      <c r="AL206" s="44">
        <f t="shared" si="57"/>
        <v>0.85714285714285721</v>
      </c>
      <c r="AM206" s="44">
        <f t="shared" si="57"/>
        <v>0.85714285714285721</v>
      </c>
      <c r="AN206" s="44">
        <f t="shared" si="57"/>
        <v>0.85714285714285721</v>
      </c>
      <c r="AO206" s="44">
        <f t="shared" si="57"/>
        <v>0.85714285714285721</v>
      </c>
      <c r="AP206" s="44">
        <f t="shared" si="57"/>
        <v>0.85714285714285721</v>
      </c>
      <c r="AQ206" s="44">
        <f t="shared" si="57"/>
        <v>0.85714285714285721</v>
      </c>
      <c r="AR206" s="44">
        <f t="shared" si="57"/>
        <v>0.85714285714285721</v>
      </c>
      <c r="AS206" s="44">
        <f t="shared" si="57"/>
        <v>0.85714285714285721</v>
      </c>
      <c r="AT206" s="44">
        <f t="shared" si="57"/>
        <v>0.85714285714285721</v>
      </c>
      <c r="AU206" s="44">
        <f t="shared" si="57"/>
        <v>0.85714285714285721</v>
      </c>
      <c r="AV206" s="44">
        <f t="shared" si="57"/>
        <v>0.85714285714285721</v>
      </c>
      <c r="AW206" s="44">
        <f t="shared" si="57"/>
        <v>0.85714285714285721</v>
      </c>
      <c r="AX206" s="44">
        <f t="shared" si="57"/>
        <v>0.85714285714285721</v>
      </c>
      <c r="AY206" s="44">
        <f t="shared" si="57"/>
        <v>0.85714285714285721</v>
      </c>
      <c r="AZ206" s="44">
        <f t="shared" si="57"/>
        <v>0.85714285714285721</v>
      </c>
    </row>
    <row r="207" spans="1:52" s="46" customFormat="1" ht="11.25" outlineLevel="1" x14ac:dyDescent="0.2">
      <c r="A207" s="42" t="s">
        <v>50</v>
      </c>
      <c r="B207" s="43" t="s">
        <v>49</v>
      </c>
      <c r="C207" s="44">
        <f t="shared" ref="C207:AH207" si="58">C203/SUM($D$11:$K$11)</f>
        <v>0</v>
      </c>
      <c r="D207" s="44">
        <f t="shared" si="58"/>
        <v>-2.6134253741804534E-2</v>
      </c>
      <c r="E207" s="44">
        <f t="shared" si="58"/>
        <v>-2.4566198517296262E-2</v>
      </c>
      <c r="F207" s="44">
        <f t="shared" si="58"/>
        <v>-3.6065270163690252E-2</v>
      </c>
      <c r="G207" s="44">
        <f t="shared" si="58"/>
        <v>-3.449721493918198E-2</v>
      </c>
      <c r="H207" s="44">
        <f t="shared" si="58"/>
        <v>-3.1361104490165437E-2</v>
      </c>
      <c r="I207" s="44">
        <f t="shared" si="58"/>
        <v>-2.8224994041148897E-2</v>
      </c>
      <c r="J207" s="44">
        <f t="shared" si="58"/>
        <v>-1.3589811945738354E-2</v>
      </c>
      <c r="K207" s="44">
        <f t="shared" si="58"/>
        <v>-1.2021756721230082E-2</v>
      </c>
      <c r="L207" s="44">
        <f t="shared" si="58"/>
        <v>1.5680552245082725E-2</v>
      </c>
      <c r="M207" s="44">
        <f t="shared" si="58"/>
        <v>1.5680552245082725E-2</v>
      </c>
      <c r="N207" s="44">
        <f t="shared" si="58"/>
        <v>1.5680552245082725E-2</v>
      </c>
      <c r="O207" s="44">
        <f t="shared" si="58"/>
        <v>1.5680552245082725E-2</v>
      </c>
      <c r="P207" s="44">
        <f t="shared" si="58"/>
        <v>1.5680552245082725E-2</v>
      </c>
      <c r="Q207" s="44">
        <f t="shared" si="58"/>
        <v>1.5680552245082725E-2</v>
      </c>
      <c r="R207" s="44">
        <f t="shared" si="58"/>
        <v>1.5680552245082725E-2</v>
      </c>
      <c r="S207" s="44">
        <f t="shared" si="58"/>
        <v>1.5680552245082725E-2</v>
      </c>
      <c r="T207" s="44">
        <f t="shared" si="58"/>
        <v>1.5680552245082725E-2</v>
      </c>
      <c r="U207" s="44">
        <f t="shared" si="58"/>
        <v>1.5680552245082725E-2</v>
      </c>
      <c r="V207" s="44">
        <f t="shared" si="58"/>
        <v>1.5680552245082725E-2</v>
      </c>
      <c r="W207" s="44">
        <f t="shared" si="58"/>
        <v>1.5680552245082725E-2</v>
      </c>
      <c r="X207" s="44">
        <f t="shared" si="58"/>
        <v>1.5680552245082725E-2</v>
      </c>
      <c r="Y207" s="44">
        <f t="shared" si="58"/>
        <v>1.5680552245082725E-2</v>
      </c>
      <c r="Z207" s="44">
        <f t="shared" si="58"/>
        <v>1.5680552245082725E-2</v>
      </c>
      <c r="AA207" s="44">
        <f t="shared" si="58"/>
        <v>1.5680552245082725E-2</v>
      </c>
      <c r="AB207" s="44">
        <f t="shared" si="58"/>
        <v>1.5680552245082725E-2</v>
      </c>
      <c r="AC207" s="44">
        <f t="shared" si="58"/>
        <v>1.5680552245082725E-2</v>
      </c>
      <c r="AD207" s="44">
        <f t="shared" si="58"/>
        <v>1.5680552245082725E-2</v>
      </c>
      <c r="AE207" s="44">
        <f t="shared" si="58"/>
        <v>1.5680552245082725E-2</v>
      </c>
      <c r="AF207" s="44">
        <f t="shared" si="58"/>
        <v>1.5680552245082725E-2</v>
      </c>
      <c r="AG207" s="44">
        <f t="shared" si="58"/>
        <v>-0.24566198517296262</v>
      </c>
      <c r="AH207" s="44">
        <f t="shared" si="58"/>
        <v>1.5680552245082725E-2</v>
      </c>
      <c r="AI207" s="44">
        <f t="shared" ref="AI207:AZ207" si="59">AI203/SUM($D$11:$K$11)</f>
        <v>1.5680552245082725E-2</v>
      </c>
      <c r="AJ207" s="44">
        <f t="shared" si="59"/>
        <v>1.5680552245082725E-2</v>
      </c>
      <c r="AK207" s="44">
        <f t="shared" si="59"/>
        <v>1.5680552245082725E-2</v>
      </c>
      <c r="AL207" s="44">
        <f t="shared" si="59"/>
        <v>1.5680552245082725E-2</v>
      </c>
      <c r="AM207" s="44">
        <f t="shared" si="59"/>
        <v>1.5680552245082725E-2</v>
      </c>
      <c r="AN207" s="44">
        <f t="shared" si="59"/>
        <v>1.5680552245082725E-2</v>
      </c>
      <c r="AO207" s="44">
        <f t="shared" si="59"/>
        <v>1.5680552245082725E-2</v>
      </c>
      <c r="AP207" s="44">
        <f t="shared" si="59"/>
        <v>1.5680552245082725E-2</v>
      </c>
      <c r="AQ207" s="44">
        <f t="shared" si="59"/>
        <v>1.5680552245082725E-2</v>
      </c>
      <c r="AR207" s="44">
        <f t="shared" si="59"/>
        <v>1.5680552245082725E-2</v>
      </c>
      <c r="AS207" s="44">
        <f t="shared" si="59"/>
        <v>1.5680552245082725E-2</v>
      </c>
      <c r="AT207" s="44">
        <f t="shared" si="59"/>
        <v>1.5680552245082725E-2</v>
      </c>
      <c r="AU207" s="44">
        <f t="shared" si="59"/>
        <v>1.5680552245082725E-2</v>
      </c>
      <c r="AV207" s="44">
        <f t="shared" si="59"/>
        <v>1.5680552245082725E-2</v>
      </c>
      <c r="AW207" s="44">
        <f t="shared" si="59"/>
        <v>1.5680552245082725E-2</v>
      </c>
      <c r="AX207" s="44">
        <f t="shared" si="59"/>
        <v>1.5680552245082725E-2</v>
      </c>
      <c r="AY207" s="44">
        <f t="shared" si="59"/>
        <v>1.5680552245082725E-2</v>
      </c>
      <c r="AZ207" s="44">
        <f t="shared" si="59"/>
        <v>1.5680552245082725E-2</v>
      </c>
    </row>
    <row r="208" spans="1:52" s="46" customFormat="1" ht="11.25" outlineLevel="1" x14ac:dyDescent="0.2">
      <c r="A208" s="42" t="s">
        <v>51</v>
      </c>
      <c r="B208" s="44" t="s">
        <v>52</v>
      </c>
      <c r="C208" s="44">
        <f>ROUND(COUNTIF(C204:AZ204,"&lt;0")+(1-INDEX(C204:AZ204,MATCH(TRUE,INDEX(C204:AZ204&gt;0,0),0))/(INDEX(C204:AZ204,MATCH(TRUE,INDEX(C204:AZ204&gt;0,0),0))-IF(MIN(C204:AZ204)&lt;0,LOOKUP(2,1/(C204:AZ204&lt;0),C204:AZ204),""))),2)</f>
        <v>29.5</v>
      </c>
    </row>
    <row r="209" spans="1:3" s="46" customFormat="1" ht="11.25" outlineLevel="1" x14ac:dyDescent="0.2">
      <c r="A209" s="42" t="s">
        <v>53</v>
      </c>
      <c r="B209" s="43" t="s">
        <v>49</v>
      </c>
      <c r="C209" s="44">
        <f>SUM(C206:G206)/5</f>
        <v>-5.9142857142857128</v>
      </c>
    </row>
    <row r="210" spans="1:3" s="46" customFormat="1" ht="11.25" outlineLevel="1" x14ac:dyDescent="0.2">
      <c r="A210" s="42" t="s">
        <v>54</v>
      </c>
      <c r="B210" s="43" t="s">
        <v>49</v>
      </c>
      <c r="C210" s="44">
        <f>SUM(C206:L206)/10</f>
        <v>-3.6005668934240362</v>
      </c>
    </row>
    <row r="211" spans="1:3" s="46" customFormat="1" ht="11.25" outlineLevel="1" x14ac:dyDescent="0.2">
      <c r="A211" s="42" t="s">
        <v>55</v>
      </c>
      <c r="B211" s="43" t="s">
        <v>49</v>
      </c>
      <c r="C211" s="44">
        <f>SUM(C206:AA206)/25</f>
        <v>-0.92594104308390046</v>
      </c>
    </row>
    <row r="212" spans="1:3" s="46" customFormat="1" ht="11.25" outlineLevel="1" x14ac:dyDescent="0.2">
      <c r="A212" s="42" t="s">
        <v>56</v>
      </c>
      <c r="B212" s="43" t="s">
        <v>49</v>
      </c>
      <c r="C212" s="44">
        <f>SUM(C206:AZ206)/50</f>
        <v>-0.32011337868480716</v>
      </c>
    </row>
    <row r="213" spans="1:3" s="46" customFormat="1" ht="11.25" outlineLevel="1" x14ac:dyDescent="0.2">
      <c r="A213" s="42" t="s">
        <v>57</v>
      </c>
      <c r="B213" s="43" t="s">
        <v>49</v>
      </c>
      <c r="C213" s="44">
        <f>SUM(C206:AZ206)/100</f>
        <v>-0.16005668934240358</v>
      </c>
    </row>
    <row r="214" spans="1:3" s="46" customFormat="1" ht="11.25" outlineLevel="1" x14ac:dyDescent="0.2">
      <c r="A214" s="42" t="s">
        <v>58</v>
      </c>
      <c r="B214" s="43" t="s">
        <v>49</v>
      </c>
      <c r="C214" s="44">
        <f>SUM(C207:G207)/5</f>
        <v>-2.4252587472394605E-2</v>
      </c>
    </row>
    <row r="215" spans="1:3" s="46" customFormat="1" ht="11.25" outlineLevel="1" x14ac:dyDescent="0.2">
      <c r="A215" s="42" t="s">
        <v>59</v>
      </c>
      <c r="B215" s="43" t="s">
        <v>49</v>
      </c>
      <c r="C215" s="44">
        <f>SUM(C207:L207)/10</f>
        <v>-1.9078005231517307E-2</v>
      </c>
    </row>
    <row r="216" spans="1:3" s="46" customFormat="1" ht="11.25" outlineLevel="1" x14ac:dyDescent="0.2">
      <c r="A216" s="42" t="s">
        <v>60</v>
      </c>
      <c r="B216" s="43" t="s">
        <v>49</v>
      </c>
      <c r="C216" s="44">
        <f>SUM(C207:AA207)/25</f>
        <v>1.7771292544427105E-3</v>
      </c>
    </row>
    <row r="217" spans="1:3" s="46" customFormat="1" ht="11.25" outlineLevel="1" x14ac:dyDescent="0.2">
      <c r="A217" s="42" t="s">
        <v>61</v>
      </c>
      <c r="B217" s="43" t="s">
        <v>49</v>
      </c>
      <c r="C217" s="44">
        <f>SUM(C207:AZ207)/50</f>
        <v>3.5019900014018092E-3</v>
      </c>
    </row>
    <row r="218" spans="1:3" s="46" customFormat="1" ht="11.25" outlineLevel="1" x14ac:dyDescent="0.2">
      <c r="A218" s="42" t="s">
        <v>62</v>
      </c>
      <c r="B218" s="43" t="s">
        <v>49</v>
      </c>
      <c r="C218" s="44">
        <f>SUM(C207:AZ207)/100</f>
        <v>1.7509950007009046E-3</v>
      </c>
    </row>
    <row r="219" spans="1:3" s="45" customFormat="1" ht="11.25" outlineLevel="1" x14ac:dyDescent="0.2">
      <c r="A219" s="42" t="s">
        <v>63</v>
      </c>
      <c r="B219" s="43" t="s">
        <v>6</v>
      </c>
      <c r="C219" s="44">
        <f>ROUND(NPV(C2,C203:G203),2)</f>
        <v>-13268459.65</v>
      </c>
    </row>
    <row r="220" spans="1:3" s="46" customFormat="1" ht="11.25" outlineLevel="1" x14ac:dyDescent="0.2">
      <c r="A220" s="42" t="s">
        <v>64</v>
      </c>
      <c r="B220" s="43" t="s">
        <v>6</v>
      </c>
      <c r="C220" s="44">
        <f>ROUND(NPV(C2,C203:L203),2)</f>
        <v>-20082378</v>
      </c>
    </row>
    <row r="221" spans="1:3" s="46" customFormat="1" ht="11.25" outlineLevel="1" x14ac:dyDescent="0.2">
      <c r="A221" s="42" t="s">
        <v>65</v>
      </c>
      <c r="B221" s="43" t="s">
        <v>6</v>
      </c>
      <c r="C221" s="44">
        <f>ROUND(NPV(C2,C203:AA203),2)</f>
        <v>-5225165.4400000004</v>
      </c>
    </row>
    <row r="222" spans="1:3" s="46" customFormat="1" ht="11.25" outlineLevel="1" x14ac:dyDescent="0.2">
      <c r="A222" s="42" t="s">
        <v>66</v>
      </c>
      <c r="B222" s="43" t="s">
        <v>6</v>
      </c>
      <c r="C222" s="44">
        <f>ROUND(NPV(C2,C203:AZ203),2)</f>
        <v>-3407173.84</v>
      </c>
    </row>
    <row r="223" spans="1:3" s="46" customFormat="1" ht="11.25" outlineLevel="1" x14ac:dyDescent="0.2">
      <c r="A223" s="42" t="s">
        <v>67</v>
      </c>
      <c r="B223" s="43" t="s">
        <v>6</v>
      </c>
      <c r="C223" s="44">
        <f>ROUND(NPV(C2,C203:AZ203),2)</f>
        <v>-3407173.84</v>
      </c>
    </row>
    <row r="224" spans="1:3" s="45" customFormat="1" ht="33.75" outlineLevel="1" x14ac:dyDescent="0.2">
      <c r="A224" s="47" t="s">
        <v>68</v>
      </c>
      <c r="B224" s="43" t="s">
        <v>49</v>
      </c>
      <c r="C224" s="48" t="str">
        <f>IF(ISNUMBER(IRR(C203:G203,C2)),ROUND(IRR(C203:G203,C2),2),"0 vai nav iespējams aprēķināt")</f>
        <v>0 vai nav iespējams aprēķināt</v>
      </c>
    </row>
    <row r="225" spans="1:52" s="46" customFormat="1" ht="33.75" outlineLevel="1" x14ac:dyDescent="0.2">
      <c r="A225" s="47" t="s">
        <v>69</v>
      </c>
      <c r="B225" s="43" t="s">
        <v>49</v>
      </c>
      <c r="C225" s="48" t="str">
        <f>IF(ISNUMBER(IRR(C203:L203,C2)),ROUND(IRR(C203:L203,C2),2),"0 vai nav iespējams aprēķināt")</f>
        <v>0 vai nav iespējams aprēķināt</v>
      </c>
    </row>
    <row r="226" spans="1:52" s="46" customFormat="1" ht="11.25" outlineLevel="1" x14ac:dyDescent="0.2">
      <c r="A226" s="47" t="s">
        <v>70</v>
      </c>
      <c r="B226" s="43" t="s">
        <v>49</v>
      </c>
      <c r="C226" s="48">
        <f>IF(ISNUMBER(IRR(C203:AA203,C2)),ROUND(IRR(C203:AA203,C2),2),"0 vai nav iespējams aprēķināt")</f>
        <v>0.02</v>
      </c>
    </row>
    <row r="227" spans="1:52" s="46" customFormat="1" ht="11.25" outlineLevel="1" x14ac:dyDescent="0.2">
      <c r="A227" s="47" t="s">
        <v>71</v>
      </c>
      <c r="B227" s="43" t="s">
        <v>49</v>
      </c>
      <c r="C227" s="48">
        <f>IF(ISNUMBER(IRR(C203:AZ203,C2)),ROUND(IRR(C203:AZ203,C2),2),"0 vai nav iespējams aprēķināt")</f>
        <v>0.03</v>
      </c>
    </row>
    <row r="228" spans="1:52" s="46" customFormat="1" ht="11.25" outlineLevel="1" x14ac:dyDescent="0.2">
      <c r="A228" s="47" t="s">
        <v>72</v>
      </c>
      <c r="B228" s="43" t="s">
        <v>49</v>
      </c>
      <c r="C228" s="48">
        <f>IF(ISNUMBER(IRR(C203:AZ203,C2)),ROUND(IRR(C203:AZ203,C2),2),"0 vai nav iespējams aprēķināt")</f>
        <v>0.03</v>
      </c>
    </row>
    <row r="229" spans="1:52" ht="15" x14ac:dyDescent="0.25"/>
    <row r="230" spans="1:52" ht="15" x14ac:dyDescent="0.25">
      <c r="A230" s="53" t="s">
        <v>78</v>
      </c>
      <c r="B230" s="52"/>
      <c r="C230" s="52"/>
      <c r="D230" s="52"/>
    </row>
    <row r="231" spans="1:52" ht="15" x14ac:dyDescent="0.25">
      <c r="B231" s="3"/>
      <c r="C231" s="3">
        <v>2021</v>
      </c>
      <c r="D231" s="3">
        <v>2022</v>
      </c>
      <c r="E231" s="3">
        <v>2023</v>
      </c>
      <c r="F231" s="3">
        <v>2024</v>
      </c>
      <c r="G231" s="3">
        <v>2025</v>
      </c>
      <c r="H231" s="3">
        <v>2026</v>
      </c>
      <c r="I231" s="3">
        <v>2027</v>
      </c>
      <c r="J231" s="3">
        <v>2028</v>
      </c>
      <c r="K231" s="3">
        <v>2029</v>
      </c>
      <c r="L231" s="3">
        <v>2030</v>
      </c>
      <c r="M231" s="3">
        <v>2031</v>
      </c>
      <c r="N231" s="3">
        <v>2032</v>
      </c>
      <c r="O231" s="3">
        <v>2033</v>
      </c>
      <c r="P231" s="3">
        <v>2034</v>
      </c>
      <c r="Q231" s="3">
        <v>2035</v>
      </c>
      <c r="R231" s="3">
        <v>2036</v>
      </c>
      <c r="S231" s="3">
        <v>2037</v>
      </c>
      <c r="T231" s="3">
        <v>2038</v>
      </c>
      <c r="U231" s="3">
        <v>2039</v>
      </c>
      <c r="V231" s="3">
        <v>2040</v>
      </c>
      <c r="W231" s="3">
        <v>2041</v>
      </c>
      <c r="X231" s="3">
        <v>2042</v>
      </c>
      <c r="Y231" s="3">
        <v>2043</v>
      </c>
      <c r="Z231" s="3">
        <v>2044</v>
      </c>
      <c r="AA231" s="3">
        <v>2045</v>
      </c>
      <c r="AB231" s="3">
        <v>2046</v>
      </c>
      <c r="AC231" s="3">
        <v>2047</v>
      </c>
      <c r="AD231" s="3">
        <v>2048</v>
      </c>
      <c r="AE231" s="3">
        <v>2049</v>
      </c>
      <c r="AF231" s="3">
        <v>2050</v>
      </c>
      <c r="AG231" s="3">
        <v>2051</v>
      </c>
      <c r="AH231" s="3">
        <v>2052</v>
      </c>
      <c r="AI231" s="3">
        <v>2053</v>
      </c>
      <c r="AJ231" s="3">
        <v>2054</v>
      </c>
      <c r="AK231" s="3">
        <v>2055</v>
      </c>
      <c r="AL231" s="3">
        <v>2056</v>
      </c>
      <c r="AM231" s="3">
        <v>2057</v>
      </c>
      <c r="AN231" s="3">
        <v>2058</v>
      </c>
      <c r="AO231" s="3">
        <v>2059</v>
      </c>
      <c r="AP231" s="3">
        <v>2060</v>
      </c>
      <c r="AQ231" s="3">
        <v>2061</v>
      </c>
      <c r="AR231" s="3">
        <v>2062</v>
      </c>
      <c r="AS231" s="3">
        <v>2063</v>
      </c>
      <c r="AT231" s="3">
        <v>2064</v>
      </c>
      <c r="AU231" s="3">
        <v>2065</v>
      </c>
      <c r="AV231" s="3">
        <v>2066</v>
      </c>
      <c r="AW231" s="3">
        <v>2067</v>
      </c>
      <c r="AX231" s="3">
        <v>2068</v>
      </c>
      <c r="AY231" s="3">
        <v>2069</v>
      </c>
      <c r="AZ231" s="3">
        <v>2070</v>
      </c>
    </row>
    <row r="232" spans="1:52" ht="15" x14ac:dyDescent="0.25">
      <c r="A232" s="33" t="s">
        <v>40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</row>
    <row r="233" spans="1:52" ht="15" x14ac:dyDescent="0.25">
      <c r="A233" s="35" t="s">
        <v>41</v>
      </c>
      <c r="B233" s="3"/>
      <c r="C233" s="36">
        <f>Datu_tab__izvērsums!C58</f>
        <v>0</v>
      </c>
      <c r="D233" s="36">
        <f>Datu_tab__izvērsums!D58</f>
        <v>0</v>
      </c>
      <c r="E233" s="36">
        <f>Datu_tab__izvērsums!E58</f>
        <v>77149.794749999986</v>
      </c>
      <c r="F233" s="36">
        <f>Datu_tab__izvērsums!F58</f>
        <v>154299.58949999997</v>
      </c>
      <c r="G233" s="36">
        <f>Datu_tab__izvērsums!G58</f>
        <v>231449.38424999997</v>
      </c>
      <c r="H233" s="36">
        <f>Datu_tab__izvērsums!H58</f>
        <v>385748.97374999995</v>
      </c>
      <c r="I233" s="36">
        <f>Datu_tab__izvērsums!I58</f>
        <v>540048.56324999989</v>
      </c>
      <c r="J233" s="36">
        <f>Datu_tab__izvērsums!J58</f>
        <v>617198.35799999989</v>
      </c>
      <c r="K233" s="36">
        <f>Datu_tab__izvērsums!K58</f>
        <v>694348.15274999989</v>
      </c>
      <c r="L233" s="36">
        <f>Datu_tab__izvērsums!L58</f>
        <v>771497.94749999989</v>
      </c>
      <c r="M233" s="36">
        <f>Datu_tab__izvērsums!M58</f>
        <v>771497.94749999989</v>
      </c>
      <c r="N233" s="36">
        <f>Datu_tab__izvērsums!N58</f>
        <v>771497.94749999989</v>
      </c>
      <c r="O233" s="36">
        <f>Datu_tab__izvērsums!O58</f>
        <v>771497.94749999989</v>
      </c>
      <c r="P233" s="36">
        <f>Datu_tab__izvērsums!P58</f>
        <v>771497.94749999989</v>
      </c>
      <c r="Q233" s="36">
        <f>Datu_tab__izvērsums!Q58</f>
        <v>771497.94749999989</v>
      </c>
      <c r="R233" s="36">
        <f>Datu_tab__izvērsums!R58</f>
        <v>771497.94749999989</v>
      </c>
      <c r="S233" s="36">
        <f>Datu_tab__izvērsums!S58</f>
        <v>771497.94749999989</v>
      </c>
      <c r="T233" s="36">
        <f>Datu_tab__izvērsums!T58</f>
        <v>771497.94749999989</v>
      </c>
      <c r="U233" s="36">
        <f>Datu_tab__izvērsums!U58</f>
        <v>771497.94749999989</v>
      </c>
      <c r="V233" s="36">
        <f>Datu_tab__izvērsums!V58</f>
        <v>771497.94749999989</v>
      </c>
      <c r="W233" s="36">
        <f>Datu_tab__izvērsums!W58</f>
        <v>771497.94749999989</v>
      </c>
      <c r="X233" s="36">
        <f>Datu_tab__izvērsums!X58</f>
        <v>771497.94749999989</v>
      </c>
      <c r="Y233" s="36">
        <f>Datu_tab__izvērsums!Y58</f>
        <v>771497.94749999989</v>
      </c>
      <c r="Z233" s="36">
        <f>Datu_tab__izvērsums!Z58</f>
        <v>771497.94749999989</v>
      </c>
      <c r="AA233" s="36">
        <f>Datu_tab__izvērsums!AA58</f>
        <v>771497.94749999989</v>
      </c>
      <c r="AB233" s="36">
        <f>Datu_tab__izvērsums!AB58</f>
        <v>771497.94749999989</v>
      </c>
      <c r="AC233" s="36">
        <f>Datu_tab__izvērsums!AC58</f>
        <v>771497.94749999989</v>
      </c>
      <c r="AD233" s="36">
        <f>Datu_tab__izvērsums!AD58</f>
        <v>771497.94749999989</v>
      </c>
      <c r="AE233" s="36">
        <f>Datu_tab__izvērsums!AE58</f>
        <v>771497.94749999989</v>
      </c>
      <c r="AF233" s="36">
        <f>Datu_tab__izvērsums!AF58</f>
        <v>771497.94749999989</v>
      </c>
      <c r="AG233" s="36">
        <f>Datu_tab__izvērsums!AG58</f>
        <v>771497.94749999989</v>
      </c>
      <c r="AH233" s="36">
        <f>Datu_tab__izvērsums!AH58</f>
        <v>771497.94749999989</v>
      </c>
      <c r="AI233" s="36">
        <f>Datu_tab__izvērsums!AI58</f>
        <v>771497.94749999989</v>
      </c>
      <c r="AJ233" s="36">
        <f>Datu_tab__izvērsums!AJ58</f>
        <v>771497.94749999989</v>
      </c>
      <c r="AK233" s="36">
        <f>Datu_tab__izvērsums!AK58</f>
        <v>771497.94749999989</v>
      </c>
      <c r="AL233" s="36">
        <f>Datu_tab__izvērsums!AL58</f>
        <v>771497.94749999989</v>
      </c>
      <c r="AM233" s="36">
        <f>Datu_tab__izvērsums!AM58</f>
        <v>771497.94749999989</v>
      </c>
      <c r="AN233" s="36">
        <f>Datu_tab__izvērsums!AN58</f>
        <v>771497.94749999989</v>
      </c>
      <c r="AO233" s="36">
        <f>Datu_tab__izvērsums!AO58</f>
        <v>771497.94749999989</v>
      </c>
      <c r="AP233" s="36">
        <f>Datu_tab__izvērsums!AP58</f>
        <v>771497.94749999989</v>
      </c>
      <c r="AQ233" s="36">
        <f>Datu_tab__izvērsums!AQ58</f>
        <v>771497.94749999989</v>
      </c>
      <c r="AR233" s="36">
        <f>Datu_tab__izvērsums!AR58</f>
        <v>771497.94749999989</v>
      </c>
      <c r="AS233" s="36">
        <f>Datu_tab__izvērsums!AS58</f>
        <v>771497.94749999989</v>
      </c>
      <c r="AT233" s="36">
        <f>Datu_tab__izvērsums!AT58</f>
        <v>771497.94749999989</v>
      </c>
      <c r="AU233" s="36">
        <f>Datu_tab__izvērsums!AU58</f>
        <v>771497.94749999989</v>
      </c>
      <c r="AV233" s="36">
        <f>Datu_tab__izvērsums!AV58</f>
        <v>771497.94749999989</v>
      </c>
      <c r="AW233" s="36">
        <f>Datu_tab__izvērsums!AW58</f>
        <v>771497.94749999989</v>
      </c>
      <c r="AX233" s="36">
        <f>Datu_tab__izvērsums!AX58</f>
        <v>771497.94749999989</v>
      </c>
      <c r="AY233" s="36">
        <f>Datu_tab__izvērsums!AY58</f>
        <v>771497.94749999989</v>
      </c>
      <c r="AZ233" s="36">
        <f>Datu_tab__izvērsums!AZ58</f>
        <v>771497.94749999989</v>
      </c>
    </row>
    <row r="234" spans="1:52" ht="15" x14ac:dyDescent="0.25">
      <c r="A234" s="33" t="s">
        <v>42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</row>
    <row r="235" spans="1:52" ht="15" x14ac:dyDescent="0.25">
      <c r="A235" s="33" t="s">
        <v>43</v>
      </c>
      <c r="B235" s="3"/>
      <c r="C235" s="3">
        <f>Datu_tab__izvērsums!C15</f>
        <v>0</v>
      </c>
      <c r="D235" s="3">
        <f>Datu_tab__izvērsums!D15</f>
        <v>146000</v>
      </c>
      <c r="E235" s="3">
        <f>Datu_tab__izvērsums!E15</f>
        <v>146000</v>
      </c>
      <c r="F235" s="3">
        <f>Datu_tab__izvērsums!F15</f>
        <v>219000</v>
      </c>
      <c r="G235" s="3">
        <f>Datu_tab__izvērsums!G15</f>
        <v>219000</v>
      </c>
      <c r="H235" s="3">
        <f>Datu_tab__izvērsums!H15</f>
        <v>219000</v>
      </c>
      <c r="I235" s="3">
        <f>Datu_tab__izvērsums!I15</f>
        <v>219000</v>
      </c>
      <c r="J235" s="3">
        <f>Datu_tab__izvērsums!J15</f>
        <v>146000</v>
      </c>
      <c r="K235" s="3">
        <f>Datu_tab__izvērsums!K15</f>
        <v>146000</v>
      </c>
      <c r="L235" s="3">
        <f>Datu_tab__izvērsums!L15</f>
        <v>0</v>
      </c>
      <c r="M235" s="3">
        <f>Datu_tab__izvērsums!M15</f>
        <v>0</v>
      </c>
      <c r="N235" s="3">
        <f>Datu_tab__izvērsums!N15</f>
        <v>0</v>
      </c>
      <c r="O235" s="3">
        <f>Datu_tab__izvērsums!O15</f>
        <v>0</v>
      </c>
      <c r="P235" s="3">
        <f>Datu_tab__izvērsums!P15</f>
        <v>0</v>
      </c>
      <c r="Q235" s="3">
        <f>Datu_tab__izvērsums!Q15</f>
        <v>0</v>
      </c>
      <c r="R235" s="3">
        <f>Datu_tab__izvērsums!R15</f>
        <v>0</v>
      </c>
      <c r="S235" s="3">
        <f>Datu_tab__izvērsums!S15</f>
        <v>0</v>
      </c>
      <c r="T235" s="3">
        <f>Datu_tab__izvērsums!T15</f>
        <v>0</v>
      </c>
      <c r="U235" s="3">
        <f>Datu_tab__izvērsums!U15</f>
        <v>0</v>
      </c>
      <c r="V235" s="3">
        <f>Datu_tab__izvērsums!V15</f>
        <v>0</v>
      </c>
      <c r="W235" s="3">
        <f>Datu_tab__izvērsums!W15</f>
        <v>0</v>
      </c>
      <c r="X235" s="3">
        <f>Datu_tab__izvērsums!X15</f>
        <v>0</v>
      </c>
      <c r="Y235" s="3">
        <f>Datu_tab__izvērsums!Y15</f>
        <v>0</v>
      </c>
      <c r="Z235" s="3">
        <f>Datu_tab__izvērsums!Z15</f>
        <v>0</v>
      </c>
      <c r="AA235" s="3">
        <f>Datu_tab__izvērsums!AA15</f>
        <v>0</v>
      </c>
      <c r="AB235" s="3">
        <f>Datu_tab__izvērsums!AB15</f>
        <v>0</v>
      </c>
      <c r="AC235" s="3">
        <f>Datu_tab__izvērsums!AC15</f>
        <v>0</v>
      </c>
      <c r="AD235" s="3">
        <f>Datu_tab__izvērsums!AD15</f>
        <v>0</v>
      </c>
      <c r="AE235" s="3">
        <f>Datu_tab__izvērsums!AE15</f>
        <v>0</v>
      </c>
      <c r="AF235" s="3">
        <f>Datu_tab__izvērsums!AF15</f>
        <v>0</v>
      </c>
      <c r="AG235" s="3">
        <f>Datu_tab__izvērsums!AG15</f>
        <v>0</v>
      </c>
      <c r="AH235" s="3">
        <f>Datu_tab__izvērsums!AH15</f>
        <v>0</v>
      </c>
      <c r="AI235" s="3">
        <f>Datu_tab__izvērsums!AI15</f>
        <v>0</v>
      </c>
      <c r="AJ235" s="3">
        <f>Datu_tab__izvērsums!AJ15</f>
        <v>0</v>
      </c>
      <c r="AK235" s="3">
        <f>Datu_tab__izvērsums!AK15</f>
        <v>0</v>
      </c>
      <c r="AL235" s="3">
        <f>Datu_tab__izvērsums!AL15</f>
        <v>0</v>
      </c>
      <c r="AM235" s="3">
        <f>Datu_tab__izvērsums!AM15</f>
        <v>0</v>
      </c>
      <c r="AN235" s="3">
        <f>Datu_tab__izvērsums!AN15</f>
        <v>0</v>
      </c>
      <c r="AO235" s="3">
        <f>Datu_tab__izvērsums!AO15</f>
        <v>0</v>
      </c>
      <c r="AP235" s="3">
        <f>Datu_tab__izvērsums!AP15</f>
        <v>0</v>
      </c>
      <c r="AQ235" s="3">
        <f>Datu_tab__izvērsums!AQ15</f>
        <v>0</v>
      </c>
      <c r="AR235" s="3">
        <f>Datu_tab__izvērsums!AR15</f>
        <v>0</v>
      </c>
      <c r="AS235" s="3">
        <f>Datu_tab__izvērsums!AS15</f>
        <v>0</v>
      </c>
      <c r="AT235" s="3">
        <f>Datu_tab__izvērsums!AT15</f>
        <v>0</v>
      </c>
      <c r="AU235" s="3">
        <f>Datu_tab__izvērsums!AU15</f>
        <v>0</v>
      </c>
      <c r="AV235" s="3">
        <f>Datu_tab__izvērsums!AV15</f>
        <v>0</v>
      </c>
      <c r="AW235" s="3">
        <f>Datu_tab__izvērsums!AW15</f>
        <v>0</v>
      </c>
      <c r="AX235" s="3">
        <f>Datu_tab__izvērsums!AX15</f>
        <v>0</v>
      </c>
      <c r="AY235" s="3">
        <f>Datu_tab__izvērsums!AY15</f>
        <v>0</v>
      </c>
      <c r="AZ235" s="3">
        <f>Datu_tab__izvērsums!AZ15</f>
        <v>0</v>
      </c>
    </row>
    <row r="236" spans="1:52" ht="15" x14ac:dyDescent="0.25">
      <c r="A236" s="33" t="s">
        <v>2</v>
      </c>
      <c r="B236" s="3"/>
      <c r="C236" s="3">
        <f>Datu_tab__izvērsums!C25</f>
        <v>0</v>
      </c>
      <c r="D236" s="3">
        <f>Datu_tab__izvērsums!D25</f>
        <v>0</v>
      </c>
      <c r="E236" s="3">
        <f>Datu_tab__izvērsums!E25</f>
        <v>584</v>
      </c>
      <c r="F236" s="3">
        <f>Datu_tab__izvērsums!F25</f>
        <v>1168</v>
      </c>
      <c r="G236" s="3">
        <f>Datu_tab__izvērsums!G25</f>
        <v>1752</v>
      </c>
      <c r="H236" s="3">
        <f>Datu_tab__izvērsums!H25</f>
        <v>2920</v>
      </c>
      <c r="I236" s="3">
        <f>Datu_tab__izvērsums!I25</f>
        <v>4087.9999999999995</v>
      </c>
      <c r="J236" s="3">
        <f>Datu_tab__izvērsums!J25</f>
        <v>4672</v>
      </c>
      <c r="K236" s="3">
        <f>Datu_tab__izvērsums!K25</f>
        <v>5256</v>
      </c>
      <c r="L236" s="3">
        <f>Datu_tab__izvērsums!L25</f>
        <v>5840</v>
      </c>
      <c r="M236" s="3">
        <f>Datu_tab__izvērsums!M25</f>
        <v>5840</v>
      </c>
      <c r="N236" s="3">
        <f>Datu_tab__izvērsums!N25</f>
        <v>5840</v>
      </c>
      <c r="O236" s="3">
        <f>Datu_tab__izvērsums!O25</f>
        <v>5840</v>
      </c>
      <c r="P236" s="3">
        <f>Datu_tab__izvērsums!P25</f>
        <v>5840</v>
      </c>
      <c r="Q236" s="3">
        <f>Datu_tab__izvērsums!Q25</f>
        <v>5840</v>
      </c>
      <c r="R236" s="3">
        <f>Datu_tab__izvērsums!R25</f>
        <v>5840</v>
      </c>
      <c r="S236" s="3">
        <f>Datu_tab__izvērsums!S25</f>
        <v>5840</v>
      </c>
      <c r="T236" s="3">
        <f>Datu_tab__izvērsums!T25</f>
        <v>5840</v>
      </c>
      <c r="U236" s="3">
        <f>Datu_tab__izvērsums!U25</f>
        <v>5840</v>
      </c>
      <c r="V236" s="3">
        <f>Datu_tab__izvērsums!V25</f>
        <v>5840</v>
      </c>
      <c r="W236" s="3">
        <f>Datu_tab__izvērsums!W25</f>
        <v>5840</v>
      </c>
      <c r="X236" s="3">
        <f>Datu_tab__izvērsums!X25</f>
        <v>5840</v>
      </c>
      <c r="Y236" s="3">
        <f>Datu_tab__izvērsums!Y25</f>
        <v>5840</v>
      </c>
      <c r="Z236" s="3">
        <f>Datu_tab__izvērsums!Z25</f>
        <v>5840</v>
      </c>
      <c r="AA236" s="3">
        <f>Datu_tab__izvērsums!AA25</f>
        <v>5840</v>
      </c>
      <c r="AB236" s="3">
        <f>Datu_tab__izvērsums!AB25</f>
        <v>5840</v>
      </c>
      <c r="AC236" s="3">
        <f>Datu_tab__izvērsums!AC25</f>
        <v>5840</v>
      </c>
      <c r="AD236" s="3">
        <f>Datu_tab__izvērsums!AD25</f>
        <v>5840</v>
      </c>
      <c r="AE236" s="3">
        <f>Datu_tab__izvērsums!AE25</f>
        <v>5840</v>
      </c>
      <c r="AF236" s="3">
        <f>Datu_tab__izvērsums!AF25</f>
        <v>5840</v>
      </c>
      <c r="AG236" s="3">
        <f>Datu_tab__izvērsums!AG25</f>
        <v>5840</v>
      </c>
      <c r="AH236" s="3">
        <f>Datu_tab__izvērsums!AH25</f>
        <v>5840</v>
      </c>
      <c r="AI236" s="3">
        <f>Datu_tab__izvērsums!AI25</f>
        <v>5840</v>
      </c>
      <c r="AJ236" s="3">
        <f>Datu_tab__izvērsums!AJ25</f>
        <v>5840</v>
      </c>
      <c r="AK236" s="3">
        <f>Datu_tab__izvērsums!AK25</f>
        <v>5840</v>
      </c>
      <c r="AL236" s="3">
        <f>Datu_tab__izvērsums!AL25</f>
        <v>5840</v>
      </c>
      <c r="AM236" s="3">
        <f>Datu_tab__izvērsums!AM25</f>
        <v>5840</v>
      </c>
      <c r="AN236" s="3">
        <f>Datu_tab__izvērsums!AN25</f>
        <v>5840</v>
      </c>
      <c r="AO236" s="3">
        <f>Datu_tab__izvērsums!AO25</f>
        <v>5840</v>
      </c>
      <c r="AP236" s="3">
        <f>Datu_tab__izvērsums!AP25</f>
        <v>5840</v>
      </c>
      <c r="AQ236" s="3">
        <f>Datu_tab__izvērsums!AQ25</f>
        <v>5840</v>
      </c>
      <c r="AR236" s="3">
        <f>Datu_tab__izvērsums!AR25</f>
        <v>5840</v>
      </c>
      <c r="AS236" s="3">
        <f>Datu_tab__izvērsums!AS25</f>
        <v>5840</v>
      </c>
      <c r="AT236" s="3">
        <f>Datu_tab__izvērsums!AT25</f>
        <v>5840</v>
      </c>
      <c r="AU236" s="3">
        <f>Datu_tab__izvērsums!AU25</f>
        <v>5840</v>
      </c>
      <c r="AV236" s="3">
        <f>Datu_tab__izvērsums!AV25</f>
        <v>5840</v>
      </c>
      <c r="AW236" s="3">
        <f>Datu_tab__izvērsums!AW25</f>
        <v>5840</v>
      </c>
      <c r="AX236" s="3">
        <f>Datu_tab__izvērsums!AX25</f>
        <v>5840</v>
      </c>
      <c r="AY236" s="3">
        <f>Datu_tab__izvērsums!AY25</f>
        <v>5840</v>
      </c>
      <c r="AZ236" s="3">
        <f>Datu_tab__izvērsums!AZ25</f>
        <v>5840</v>
      </c>
    </row>
    <row r="237" spans="1:52" ht="15" x14ac:dyDescent="0.25">
      <c r="A237" s="33" t="s">
        <v>44</v>
      </c>
      <c r="B237" s="3"/>
      <c r="C237" s="3">
        <f>Datu_tab__izvērsums!C35</f>
        <v>0</v>
      </c>
      <c r="D237" s="3">
        <f>Datu_tab__izvērsums!D35</f>
        <v>0</v>
      </c>
      <c r="E237" s="3">
        <f>Datu_tab__izvērsums!E35</f>
        <v>4380</v>
      </c>
      <c r="F237" s="3">
        <f>Datu_tab__izvērsums!F35</f>
        <v>8760</v>
      </c>
      <c r="G237" s="3">
        <f>Datu_tab__izvērsums!G35</f>
        <v>13140</v>
      </c>
      <c r="H237" s="3">
        <f>Datu_tab__izvērsums!H35</f>
        <v>21900</v>
      </c>
      <c r="I237" s="3">
        <f>Datu_tab__izvērsums!I35</f>
        <v>30659.999999999996</v>
      </c>
      <c r="J237" s="3">
        <f>Datu_tab__izvērsums!J35</f>
        <v>35040</v>
      </c>
      <c r="K237" s="3">
        <f>Datu_tab__izvērsums!K35</f>
        <v>39420</v>
      </c>
      <c r="L237" s="3">
        <f>Datu_tab__izvērsums!L35</f>
        <v>43800</v>
      </c>
      <c r="M237" s="3">
        <f>Datu_tab__izvērsums!M35</f>
        <v>43800</v>
      </c>
      <c r="N237" s="3">
        <f>Datu_tab__izvērsums!N35</f>
        <v>43800</v>
      </c>
      <c r="O237" s="3">
        <f>Datu_tab__izvērsums!O35</f>
        <v>43800</v>
      </c>
      <c r="P237" s="3">
        <f>Datu_tab__izvērsums!P35</f>
        <v>43800</v>
      </c>
      <c r="Q237" s="3">
        <f>Datu_tab__izvērsums!Q35</f>
        <v>43800</v>
      </c>
      <c r="R237" s="3">
        <f>Datu_tab__izvērsums!R35</f>
        <v>43800</v>
      </c>
      <c r="S237" s="3">
        <f>Datu_tab__izvērsums!S35</f>
        <v>43800</v>
      </c>
      <c r="T237" s="3">
        <f>Datu_tab__izvērsums!T35</f>
        <v>43800</v>
      </c>
      <c r="U237" s="3">
        <f>Datu_tab__izvērsums!U35</f>
        <v>43800</v>
      </c>
      <c r="V237" s="3">
        <f>Datu_tab__izvērsums!V35</f>
        <v>43800</v>
      </c>
      <c r="W237" s="3">
        <f>Datu_tab__izvērsums!W35</f>
        <v>43800</v>
      </c>
      <c r="X237" s="3">
        <f>Datu_tab__izvērsums!X35</f>
        <v>43800</v>
      </c>
      <c r="Y237" s="3">
        <f>Datu_tab__izvērsums!Y35</f>
        <v>43800</v>
      </c>
      <c r="Z237" s="3">
        <f>Datu_tab__izvērsums!Z35</f>
        <v>43800</v>
      </c>
      <c r="AA237" s="3">
        <f>Datu_tab__izvērsums!AA35</f>
        <v>43800</v>
      </c>
      <c r="AB237" s="3">
        <f>Datu_tab__izvērsums!AB35</f>
        <v>43800</v>
      </c>
      <c r="AC237" s="3">
        <f>Datu_tab__izvērsums!AC35</f>
        <v>43800</v>
      </c>
      <c r="AD237" s="3">
        <f>Datu_tab__izvērsums!AD35</f>
        <v>43800</v>
      </c>
      <c r="AE237" s="3">
        <f>Datu_tab__izvērsums!AE35</f>
        <v>43800</v>
      </c>
      <c r="AF237" s="3">
        <f>Datu_tab__izvērsums!AF35</f>
        <v>43800</v>
      </c>
      <c r="AG237" s="3">
        <f>Datu_tab__izvērsums!AG35</f>
        <v>43800</v>
      </c>
      <c r="AH237" s="3">
        <f>Datu_tab__izvērsums!AH35</f>
        <v>43800</v>
      </c>
      <c r="AI237" s="3">
        <f>Datu_tab__izvērsums!AI35</f>
        <v>43800</v>
      </c>
      <c r="AJ237" s="3">
        <f>Datu_tab__izvērsums!AJ35</f>
        <v>43800</v>
      </c>
      <c r="AK237" s="3">
        <f>Datu_tab__izvērsums!AK35</f>
        <v>43800</v>
      </c>
      <c r="AL237" s="3">
        <f>Datu_tab__izvērsums!AL35</f>
        <v>43800</v>
      </c>
      <c r="AM237" s="3">
        <f>Datu_tab__izvērsums!AM35</f>
        <v>43800</v>
      </c>
      <c r="AN237" s="3">
        <f>Datu_tab__izvērsums!AN35</f>
        <v>43800</v>
      </c>
      <c r="AO237" s="3">
        <f>Datu_tab__izvērsums!AO35</f>
        <v>43800</v>
      </c>
      <c r="AP237" s="3">
        <f>Datu_tab__izvērsums!AP35</f>
        <v>43800</v>
      </c>
      <c r="AQ237" s="3">
        <f>Datu_tab__izvērsums!AQ35</f>
        <v>43800</v>
      </c>
      <c r="AR237" s="3">
        <f>Datu_tab__izvērsums!AR35</f>
        <v>43800</v>
      </c>
      <c r="AS237" s="3">
        <f>Datu_tab__izvērsums!AS35</f>
        <v>43800</v>
      </c>
      <c r="AT237" s="3">
        <f>Datu_tab__izvērsums!AT35</f>
        <v>43800</v>
      </c>
      <c r="AU237" s="3">
        <f>Datu_tab__izvērsums!AU35</f>
        <v>43800</v>
      </c>
      <c r="AV237" s="3">
        <f>Datu_tab__izvērsums!AV35</f>
        <v>43800</v>
      </c>
      <c r="AW237" s="3">
        <f>Datu_tab__izvērsums!AW35</f>
        <v>43800</v>
      </c>
      <c r="AX237" s="3">
        <f>Datu_tab__izvērsums!AX35</f>
        <v>43800</v>
      </c>
      <c r="AY237" s="3">
        <f>Datu_tab__izvērsums!AY35</f>
        <v>43800</v>
      </c>
      <c r="AZ237" s="3">
        <f>Datu_tab__izvērsums!AZ35</f>
        <v>43800</v>
      </c>
    </row>
    <row r="238" spans="1:52" ht="15" x14ac:dyDescent="0.25">
      <c r="A238" s="33" t="s">
        <v>4</v>
      </c>
      <c r="B238" s="3"/>
      <c r="C238" s="3">
        <f>Datu_tab__izvērsums!C45</f>
        <v>0</v>
      </c>
      <c r="D238" s="3">
        <f>Datu_tab__izvērsums!D45</f>
        <v>0</v>
      </c>
      <c r="E238" s="3">
        <f>Datu_tab__izvērsums!E45</f>
        <v>0</v>
      </c>
      <c r="F238" s="3">
        <f>Datu_tab__izvērsums!F45</f>
        <v>0</v>
      </c>
      <c r="G238" s="3">
        <f>Datu_tab__izvērsums!G45</f>
        <v>0</v>
      </c>
      <c r="H238" s="3">
        <f>Datu_tab__izvērsums!H45</f>
        <v>0</v>
      </c>
      <c r="I238" s="3">
        <f>Datu_tab__izvērsums!I45</f>
        <v>0</v>
      </c>
      <c r="J238" s="3">
        <f>Datu_tab__izvērsums!J45</f>
        <v>0</v>
      </c>
      <c r="K238" s="3">
        <f>Datu_tab__izvērsums!K45</f>
        <v>0</v>
      </c>
      <c r="L238" s="3">
        <f>Datu_tab__izvērsums!L45</f>
        <v>0</v>
      </c>
      <c r="M238" s="3">
        <f>Datu_tab__izvērsums!M45</f>
        <v>1460000</v>
      </c>
      <c r="N238" s="3">
        <f>Datu_tab__izvērsums!N45</f>
        <v>0</v>
      </c>
      <c r="O238" s="3">
        <f>Datu_tab__izvērsums!O45</f>
        <v>0</v>
      </c>
      <c r="P238" s="3">
        <f>Datu_tab__izvērsums!P45</f>
        <v>0</v>
      </c>
      <c r="Q238" s="3">
        <f>Datu_tab__izvērsums!Q45</f>
        <v>0</v>
      </c>
      <c r="R238" s="3">
        <f>Datu_tab__izvērsums!R45</f>
        <v>0</v>
      </c>
      <c r="S238" s="3">
        <f>Datu_tab__izvērsums!S45</f>
        <v>0</v>
      </c>
      <c r="T238" s="3">
        <f>Datu_tab__izvērsums!T45</f>
        <v>0</v>
      </c>
      <c r="U238" s="3">
        <f>Datu_tab__izvērsums!U45</f>
        <v>0</v>
      </c>
      <c r="V238" s="3">
        <f>Datu_tab__izvērsums!V45</f>
        <v>0</v>
      </c>
      <c r="W238" s="3">
        <f>Datu_tab__izvērsums!W45</f>
        <v>1460000</v>
      </c>
      <c r="X238" s="3">
        <f>Datu_tab__izvērsums!X45</f>
        <v>0</v>
      </c>
      <c r="Y238" s="3">
        <f>Datu_tab__izvērsums!Y45</f>
        <v>0</v>
      </c>
      <c r="Z238" s="3">
        <f>Datu_tab__izvērsums!Z45</f>
        <v>0</v>
      </c>
      <c r="AA238" s="3">
        <f>Datu_tab__izvērsums!AA45</f>
        <v>0</v>
      </c>
      <c r="AB238" s="3">
        <f>Datu_tab__izvērsums!AB45</f>
        <v>0</v>
      </c>
      <c r="AC238" s="3">
        <f>Datu_tab__izvērsums!AC45</f>
        <v>0</v>
      </c>
      <c r="AD238" s="3">
        <f>Datu_tab__izvērsums!AD45</f>
        <v>0</v>
      </c>
      <c r="AE238" s="3">
        <f>Datu_tab__izvērsums!AE45</f>
        <v>0</v>
      </c>
      <c r="AF238" s="3">
        <f>Datu_tab__izvērsums!AF45</f>
        <v>0</v>
      </c>
      <c r="AG238" s="3">
        <f>Datu_tab__izvērsums!AG45</f>
        <v>1460000</v>
      </c>
      <c r="AH238" s="3">
        <f>Datu_tab__izvērsums!AH45</f>
        <v>0</v>
      </c>
      <c r="AI238" s="3">
        <f>Datu_tab__izvērsums!AI45</f>
        <v>0</v>
      </c>
      <c r="AJ238" s="3">
        <f>Datu_tab__izvērsums!AJ45</f>
        <v>0</v>
      </c>
      <c r="AK238" s="3">
        <f>Datu_tab__izvērsums!AK45</f>
        <v>0</v>
      </c>
      <c r="AL238" s="3">
        <f>Datu_tab__izvērsums!AL45</f>
        <v>0</v>
      </c>
      <c r="AM238" s="3">
        <f>Datu_tab__izvērsums!AM45</f>
        <v>0</v>
      </c>
      <c r="AN238" s="3">
        <f>Datu_tab__izvērsums!AN45</f>
        <v>0</v>
      </c>
      <c r="AO238" s="3">
        <f>Datu_tab__izvērsums!AO45</f>
        <v>0</v>
      </c>
      <c r="AP238" s="3">
        <f>Datu_tab__izvērsums!AP45</f>
        <v>0</v>
      </c>
      <c r="AQ238" s="3">
        <f>Datu_tab__izvērsums!AQ45</f>
        <v>1460000</v>
      </c>
      <c r="AR238" s="3">
        <f>Datu_tab__izvērsums!AR45</f>
        <v>0</v>
      </c>
      <c r="AS238" s="3">
        <f>Datu_tab__izvērsums!AS45</f>
        <v>0</v>
      </c>
      <c r="AT238" s="3">
        <f>Datu_tab__izvērsums!AT45</f>
        <v>0</v>
      </c>
      <c r="AU238" s="3">
        <f>Datu_tab__izvērsums!AU45</f>
        <v>0</v>
      </c>
      <c r="AV238" s="3">
        <f>Datu_tab__izvērsums!AV45</f>
        <v>0</v>
      </c>
      <c r="AW238" s="3">
        <f>Datu_tab__izvērsums!AW45</f>
        <v>0</v>
      </c>
      <c r="AX238" s="3">
        <f>Datu_tab__izvērsums!AX45</f>
        <v>0</v>
      </c>
      <c r="AY238" s="3">
        <f>Datu_tab__izvērsums!AY45</f>
        <v>0</v>
      </c>
      <c r="AZ238" s="3">
        <f>Datu_tab__izvērsums!AZ45</f>
        <v>0</v>
      </c>
    </row>
    <row r="239" spans="1:52" ht="15" x14ac:dyDescent="0.25">
      <c r="A239" s="35" t="s">
        <v>45</v>
      </c>
      <c r="B239" s="3"/>
      <c r="C239" s="36">
        <f t="shared" ref="C239:AH239" si="60">SUM(C235:C238)</f>
        <v>0</v>
      </c>
      <c r="D239" s="36">
        <f t="shared" si="60"/>
        <v>146000</v>
      </c>
      <c r="E239" s="36">
        <f t="shared" si="60"/>
        <v>150964</v>
      </c>
      <c r="F239" s="36">
        <f t="shared" si="60"/>
        <v>228928</v>
      </c>
      <c r="G239" s="36">
        <f t="shared" si="60"/>
        <v>233892</v>
      </c>
      <c r="H239" s="36">
        <f t="shared" si="60"/>
        <v>243820</v>
      </c>
      <c r="I239" s="36">
        <f t="shared" si="60"/>
        <v>253748</v>
      </c>
      <c r="J239" s="36">
        <f t="shared" si="60"/>
        <v>185712</v>
      </c>
      <c r="K239" s="36">
        <f t="shared" si="60"/>
        <v>190676</v>
      </c>
      <c r="L239" s="36">
        <f t="shared" si="60"/>
        <v>49640</v>
      </c>
      <c r="M239" s="36">
        <f t="shared" si="60"/>
        <v>1509640</v>
      </c>
      <c r="N239" s="36">
        <f t="shared" si="60"/>
        <v>49640</v>
      </c>
      <c r="O239" s="36">
        <f t="shared" si="60"/>
        <v>49640</v>
      </c>
      <c r="P239" s="36">
        <f t="shared" si="60"/>
        <v>49640</v>
      </c>
      <c r="Q239" s="36">
        <f t="shared" si="60"/>
        <v>49640</v>
      </c>
      <c r="R239" s="36">
        <f t="shared" si="60"/>
        <v>49640</v>
      </c>
      <c r="S239" s="36">
        <f t="shared" si="60"/>
        <v>49640</v>
      </c>
      <c r="T239" s="36">
        <f t="shared" si="60"/>
        <v>49640</v>
      </c>
      <c r="U239" s="36">
        <f t="shared" si="60"/>
        <v>49640</v>
      </c>
      <c r="V239" s="36">
        <f t="shared" si="60"/>
        <v>49640</v>
      </c>
      <c r="W239" s="36">
        <f t="shared" si="60"/>
        <v>1509640</v>
      </c>
      <c r="X239" s="36">
        <f t="shared" si="60"/>
        <v>49640</v>
      </c>
      <c r="Y239" s="36">
        <f t="shared" si="60"/>
        <v>49640</v>
      </c>
      <c r="Z239" s="36">
        <f t="shared" si="60"/>
        <v>49640</v>
      </c>
      <c r="AA239" s="36">
        <f t="shared" si="60"/>
        <v>49640</v>
      </c>
      <c r="AB239" s="36">
        <f t="shared" si="60"/>
        <v>49640</v>
      </c>
      <c r="AC239" s="36">
        <f t="shared" si="60"/>
        <v>49640</v>
      </c>
      <c r="AD239" s="36">
        <f t="shared" si="60"/>
        <v>49640</v>
      </c>
      <c r="AE239" s="36">
        <f t="shared" si="60"/>
        <v>49640</v>
      </c>
      <c r="AF239" s="36">
        <f t="shared" si="60"/>
        <v>49640</v>
      </c>
      <c r="AG239" s="36">
        <f t="shared" si="60"/>
        <v>1509640</v>
      </c>
      <c r="AH239" s="36">
        <f t="shared" si="60"/>
        <v>49640</v>
      </c>
      <c r="AI239" s="36">
        <f t="shared" ref="AI239:BN239" si="61">SUM(AI235:AI238)</f>
        <v>49640</v>
      </c>
      <c r="AJ239" s="36">
        <f t="shared" si="61"/>
        <v>49640</v>
      </c>
      <c r="AK239" s="36">
        <f t="shared" si="61"/>
        <v>49640</v>
      </c>
      <c r="AL239" s="36">
        <f t="shared" si="61"/>
        <v>49640</v>
      </c>
      <c r="AM239" s="36">
        <f t="shared" si="61"/>
        <v>49640</v>
      </c>
      <c r="AN239" s="36">
        <f t="shared" si="61"/>
        <v>49640</v>
      </c>
      <c r="AO239" s="36">
        <f t="shared" si="61"/>
        <v>49640</v>
      </c>
      <c r="AP239" s="36">
        <f t="shared" si="61"/>
        <v>49640</v>
      </c>
      <c r="AQ239" s="36">
        <f t="shared" si="61"/>
        <v>1509640</v>
      </c>
      <c r="AR239" s="36">
        <f t="shared" si="61"/>
        <v>49640</v>
      </c>
      <c r="AS239" s="36">
        <f t="shared" si="61"/>
        <v>49640</v>
      </c>
      <c r="AT239" s="36">
        <f t="shared" si="61"/>
        <v>49640</v>
      </c>
      <c r="AU239" s="36">
        <f t="shared" si="61"/>
        <v>49640</v>
      </c>
      <c r="AV239" s="36">
        <f t="shared" si="61"/>
        <v>49640</v>
      </c>
      <c r="AW239" s="36">
        <f t="shared" si="61"/>
        <v>49640</v>
      </c>
      <c r="AX239" s="36">
        <f t="shared" si="61"/>
        <v>49640</v>
      </c>
      <c r="AY239" s="36">
        <f t="shared" si="61"/>
        <v>49640</v>
      </c>
      <c r="AZ239" s="36">
        <f t="shared" si="61"/>
        <v>49640</v>
      </c>
    </row>
    <row r="240" spans="1:52" ht="15" x14ac:dyDescent="0.25">
      <c r="A240" s="35" t="s">
        <v>46</v>
      </c>
      <c r="B240" s="3"/>
      <c r="C240" s="36">
        <f t="shared" ref="C240:AH240" si="62">C233-C239</f>
        <v>0</v>
      </c>
      <c r="D240" s="36">
        <f t="shared" si="62"/>
        <v>-146000</v>
      </c>
      <c r="E240" s="36">
        <f t="shared" si="62"/>
        <v>-73814.205250000014</v>
      </c>
      <c r="F240" s="36">
        <f t="shared" si="62"/>
        <v>-74628.410500000027</v>
      </c>
      <c r="G240" s="36">
        <f t="shared" si="62"/>
        <v>-2442.6157500000263</v>
      </c>
      <c r="H240" s="36">
        <f t="shared" si="62"/>
        <v>141928.97374999995</v>
      </c>
      <c r="I240" s="36">
        <f t="shared" si="62"/>
        <v>286300.56324999989</v>
      </c>
      <c r="J240" s="36">
        <f t="shared" si="62"/>
        <v>431486.35799999989</v>
      </c>
      <c r="K240" s="36">
        <f t="shared" si="62"/>
        <v>503672.15274999989</v>
      </c>
      <c r="L240" s="36">
        <f t="shared" si="62"/>
        <v>721857.94749999989</v>
      </c>
      <c r="M240" s="36">
        <f t="shared" si="62"/>
        <v>-738142.05250000011</v>
      </c>
      <c r="N240" s="36">
        <f t="shared" si="62"/>
        <v>721857.94749999989</v>
      </c>
      <c r="O240" s="36">
        <f t="shared" si="62"/>
        <v>721857.94749999989</v>
      </c>
      <c r="P240" s="36">
        <f t="shared" si="62"/>
        <v>721857.94749999989</v>
      </c>
      <c r="Q240" s="36">
        <f t="shared" si="62"/>
        <v>721857.94749999989</v>
      </c>
      <c r="R240" s="36">
        <f t="shared" si="62"/>
        <v>721857.94749999989</v>
      </c>
      <c r="S240" s="36">
        <f t="shared" si="62"/>
        <v>721857.94749999989</v>
      </c>
      <c r="T240" s="36">
        <f t="shared" si="62"/>
        <v>721857.94749999989</v>
      </c>
      <c r="U240" s="36">
        <f t="shared" si="62"/>
        <v>721857.94749999989</v>
      </c>
      <c r="V240" s="36">
        <f t="shared" si="62"/>
        <v>721857.94749999989</v>
      </c>
      <c r="W240" s="36">
        <f t="shared" si="62"/>
        <v>-738142.05250000011</v>
      </c>
      <c r="X240" s="36">
        <f t="shared" si="62"/>
        <v>721857.94749999989</v>
      </c>
      <c r="Y240" s="36">
        <f t="shared" si="62"/>
        <v>721857.94749999989</v>
      </c>
      <c r="Z240" s="36">
        <f t="shared" si="62"/>
        <v>721857.94749999989</v>
      </c>
      <c r="AA240" s="36">
        <f t="shared" si="62"/>
        <v>721857.94749999989</v>
      </c>
      <c r="AB240" s="36">
        <f t="shared" si="62"/>
        <v>721857.94749999989</v>
      </c>
      <c r="AC240" s="36">
        <f t="shared" si="62"/>
        <v>721857.94749999989</v>
      </c>
      <c r="AD240" s="36">
        <f t="shared" si="62"/>
        <v>721857.94749999989</v>
      </c>
      <c r="AE240" s="36">
        <f t="shared" si="62"/>
        <v>721857.94749999989</v>
      </c>
      <c r="AF240" s="36">
        <f t="shared" si="62"/>
        <v>721857.94749999989</v>
      </c>
      <c r="AG240" s="36">
        <f t="shared" si="62"/>
        <v>-738142.05250000011</v>
      </c>
      <c r="AH240" s="36">
        <f t="shared" si="62"/>
        <v>721857.94749999989</v>
      </c>
      <c r="AI240" s="36">
        <f t="shared" ref="AI240:BN240" si="63">AI233-AI239</f>
        <v>721857.94749999989</v>
      </c>
      <c r="AJ240" s="36">
        <f t="shared" si="63"/>
        <v>721857.94749999989</v>
      </c>
      <c r="AK240" s="36">
        <f t="shared" si="63"/>
        <v>721857.94749999989</v>
      </c>
      <c r="AL240" s="36">
        <f t="shared" si="63"/>
        <v>721857.94749999989</v>
      </c>
      <c r="AM240" s="36">
        <f t="shared" si="63"/>
        <v>721857.94749999989</v>
      </c>
      <c r="AN240" s="36">
        <f t="shared" si="63"/>
        <v>721857.94749999989</v>
      </c>
      <c r="AO240" s="36">
        <f t="shared" si="63"/>
        <v>721857.94749999989</v>
      </c>
      <c r="AP240" s="36">
        <f t="shared" si="63"/>
        <v>721857.94749999989</v>
      </c>
      <c r="AQ240" s="36">
        <f t="shared" si="63"/>
        <v>-738142.05250000011</v>
      </c>
      <c r="AR240" s="36">
        <f t="shared" si="63"/>
        <v>721857.94749999989</v>
      </c>
      <c r="AS240" s="36">
        <f t="shared" si="63"/>
        <v>721857.94749999989</v>
      </c>
      <c r="AT240" s="36">
        <f t="shared" si="63"/>
        <v>721857.94749999989</v>
      </c>
      <c r="AU240" s="36">
        <f t="shared" si="63"/>
        <v>721857.94749999989</v>
      </c>
      <c r="AV240" s="36">
        <f t="shared" si="63"/>
        <v>721857.94749999989</v>
      </c>
      <c r="AW240" s="36">
        <f t="shared" si="63"/>
        <v>721857.94749999989</v>
      </c>
      <c r="AX240" s="36">
        <f t="shared" si="63"/>
        <v>721857.94749999989</v>
      </c>
      <c r="AY240" s="36">
        <f t="shared" si="63"/>
        <v>721857.94749999989</v>
      </c>
      <c r="AZ240" s="36">
        <f t="shared" si="63"/>
        <v>721857.94749999989</v>
      </c>
    </row>
    <row r="241" spans="1:52" ht="15" x14ac:dyDescent="0.25">
      <c r="A241" s="35" t="s">
        <v>47</v>
      </c>
      <c r="B241" s="3"/>
      <c r="C241" s="36">
        <f>C240</f>
        <v>0</v>
      </c>
      <c r="D241" s="36">
        <f>C241+D240</f>
        <v>-146000</v>
      </c>
      <c r="E241" s="36">
        <f>E240</f>
        <v>-73814.205250000014</v>
      </c>
      <c r="F241" s="36">
        <f>E241+F240</f>
        <v>-148442.61575000006</v>
      </c>
      <c r="G241" s="36">
        <f>G240</f>
        <v>-2442.6157500000263</v>
      </c>
      <c r="H241" s="36">
        <f>G241+H240</f>
        <v>139486.35799999992</v>
      </c>
      <c r="I241" s="36">
        <f>I240</f>
        <v>286300.56324999989</v>
      </c>
      <c r="J241" s="36">
        <f>I241+J240</f>
        <v>717786.92124999978</v>
      </c>
      <c r="K241" s="36">
        <f>K240</f>
        <v>503672.15274999989</v>
      </c>
      <c r="L241" s="36">
        <f>K241+L240</f>
        <v>1225530.1002499997</v>
      </c>
      <c r="M241" s="36">
        <f>M240</f>
        <v>-738142.05250000011</v>
      </c>
      <c r="N241" s="36">
        <f>M241+N240</f>
        <v>-16284.105000000214</v>
      </c>
      <c r="O241" s="36">
        <f>O240</f>
        <v>721857.94749999989</v>
      </c>
      <c r="P241" s="36">
        <f>O241+P240</f>
        <v>1443715.8949999998</v>
      </c>
      <c r="Q241" s="36">
        <f>Q240</f>
        <v>721857.94749999989</v>
      </c>
      <c r="R241" s="36">
        <f>Q241+R240</f>
        <v>1443715.8949999998</v>
      </c>
      <c r="S241" s="36">
        <f>S240</f>
        <v>721857.94749999989</v>
      </c>
      <c r="T241" s="36">
        <f>S241+T240</f>
        <v>1443715.8949999998</v>
      </c>
      <c r="U241" s="36">
        <f>U240</f>
        <v>721857.94749999989</v>
      </c>
      <c r="V241" s="36">
        <f>U241+V240</f>
        <v>1443715.8949999998</v>
      </c>
      <c r="W241" s="36">
        <f>W240</f>
        <v>-738142.05250000011</v>
      </c>
      <c r="X241" s="36">
        <f>W241+X240</f>
        <v>-16284.105000000214</v>
      </c>
      <c r="Y241" s="36">
        <f>Y240</f>
        <v>721857.94749999989</v>
      </c>
      <c r="Z241" s="36">
        <f>Y241+Z240</f>
        <v>1443715.8949999998</v>
      </c>
      <c r="AA241" s="36">
        <f>AA240</f>
        <v>721857.94749999989</v>
      </c>
      <c r="AB241" s="36">
        <f>AA241+AB240</f>
        <v>1443715.8949999998</v>
      </c>
      <c r="AC241" s="36">
        <f>AC240</f>
        <v>721857.94749999989</v>
      </c>
      <c r="AD241" s="36">
        <f>AC241+AD240</f>
        <v>1443715.8949999998</v>
      </c>
      <c r="AE241" s="36">
        <f>AE240</f>
        <v>721857.94749999989</v>
      </c>
      <c r="AF241" s="36">
        <f>AE241+AF240</f>
        <v>1443715.8949999998</v>
      </c>
      <c r="AG241" s="36">
        <f>AG240</f>
        <v>-738142.05250000011</v>
      </c>
      <c r="AH241" s="36">
        <f>AG241+AH240</f>
        <v>-16284.105000000214</v>
      </c>
      <c r="AI241" s="36">
        <f>AI240</f>
        <v>721857.94749999989</v>
      </c>
      <c r="AJ241" s="36">
        <f>AI241+AJ240</f>
        <v>1443715.8949999998</v>
      </c>
      <c r="AK241" s="36">
        <f>AK240</f>
        <v>721857.94749999989</v>
      </c>
      <c r="AL241" s="36">
        <f>AK241+AL240</f>
        <v>1443715.8949999998</v>
      </c>
      <c r="AM241" s="36">
        <f>AM240</f>
        <v>721857.94749999989</v>
      </c>
      <c r="AN241" s="36">
        <f>AM241+AN240</f>
        <v>1443715.8949999998</v>
      </c>
      <c r="AO241" s="36">
        <f>AO240</f>
        <v>721857.94749999989</v>
      </c>
      <c r="AP241" s="36">
        <f>AO241+AP240</f>
        <v>1443715.8949999998</v>
      </c>
      <c r="AQ241" s="36">
        <f>AQ240</f>
        <v>-738142.05250000011</v>
      </c>
      <c r="AR241" s="36">
        <f>AQ241+AR240</f>
        <v>-16284.105000000214</v>
      </c>
      <c r="AS241" s="36">
        <f>AS240</f>
        <v>721857.94749999989</v>
      </c>
      <c r="AT241" s="36">
        <f>AS241+AT240</f>
        <v>1443715.8949999998</v>
      </c>
      <c r="AU241" s="36">
        <f>AU240</f>
        <v>721857.94749999989</v>
      </c>
      <c r="AV241" s="36">
        <f>AU241+AV240</f>
        <v>1443715.8949999998</v>
      </c>
      <c r="AW241" s="36">
        <f>AW240</f>
        <v>721857.94749999989</v>
      </c>
      <c r="AX241" s="36">
        <f>AW241+AX240</f>
        <v>1443715.8949999998</v>
      </c>
      <c r="AY241" s="36">
        <f>AY240</f>
        <v>721857.94749999989</v>
      </c>
      <c r="AZ241" s="36">
        <f>AY241+AZ240</f>
        <v>1443715.8949999998</v>
      </c>
    </row>
    <row r="242" spans="1:52" ht="15" x14ac:dyDescent="0.25"/>
    <row r="243" spans="1:52" s="45" customFormat="1" ht="11.25" outlineLevel="1" x14ac:dyDescent="0.2">
      <c r="A243" s="42" t="s">
        <v>48</v>
      </c>
      <c r="B243" s="43" t="s">
        <v>49</v>
      </c>
      <c r="C243" s="44">
        <f t="shared" ref="C243:AH243" si="64">IF(C233=0,0,C240/C233)</f>
        <v>0</v>
      </c>
      <c r="D243" s="44">
        <f t="shared" si="64"/>
        <v>0</v>
      </c>
      <c r="E243" s="44">
        <f t="shared" si="64"/>
        <v>-0.95676476508059705</v>
      </c>
      <c r="F243" s="44">
        <f t="shared" si="64"/>
        <v>-0.48365916423906002</v>
      </c>
      <c r="G243" s="44">
        <f t="shared" si="64"/>
        <v>-1.0553563397522957E-2</v>
      </c>
      <c r="H243" s="44">
        <f t="shared" si="64"/>
        <v>0.36793091727570659</v>
      </c>
      <c r="I243" s="44">
        <f t="shared" si="64"/>
        <v>0.53013855184994785</v>
      </c>
      <c r="J243" s="44">
        <f t="shared" si="64"/>
        <v>0.6991048378647825</v>
      </c>
      <c r="K243" s="44">
        <f t="shared" si="64"/>
        <v>0.72538848235597897</v>
      </c>
      <c r="L243" s="44">
        <f t="shared" si="64"/>
        <v>0.93565763828555093</v>
      </c>
      <c r="M243" s="44">
        <f t="shared" si="64"/>
        <v>-0.95676476508059694</v>
      </c>
      <c r="N243" s="44">
        <f t="shared" si="64"/>
        <v>0.93565763828555093</v>
      </c>
      <c r="O243" s="44">
        <f t="shared" si="64"/>
        <v>0.93565763828555093</v>
      </c>
      <c r="P243" s="44">
        <f t="shared" si="64"/>
        <v>0.93565763828555093</v>
      </c>
      <c r="Q243" s="44">
        <f t="shared" si="64"/>
        <v>0.93565763828555093</v>
      </c>
      <c r="R243" s="44">
        <f t="shared" si="64"/>
        <v>0.93565763828555093</v>
      </c>
      <c r="S243" s="44">
        <f t="shared" si="64"/>
        <v>0.93565763828555093</v>
      </c>
      <c r="T243" s="44">
        <f t="shared" si="64"/>
        <v>0.93565763828555093</v>
      </c>
      <c r="U243" s="44">
        <f t="shared" si="64"/>
        <v>0.93565763828555093</v>
      </c>
      <c r="V243" s="44">
        <f t="shared" si="64"/>
        <v>0.93565763828555093</v>
      </c>
      <c r="W243" s="44">
        <f t="shared" si="64"/>
        <v>-0.95676476508059694</v>
      </c>
      <c r="X243" s="44">
        <f t="shared" si="64"/>
        <v>0.93565763828555093</v>
      </c>
      <c r="Y243" s="44">
        <f t="shared" si="64"/>
        <v>0.93565763828555093</v>
      </c>
      <c r="Z243" s="44">
        <f t="shared" si="64"/>
        <v>0.93565763828555093</v>
      </c>
      <c r="AA243" s="44">
        <f t="shared" si="64"/>
        <v>0.93565763828555093</v>
      </c>
      <c r="AB243" s="44">
        <f t="shared" si="64"/>
        <v>0.93565763828555093</v>
      </c>
      <c r="AC243" s="44">
        <f t="shared" si="64"/>
        <v>0.93565763828555093</v>
      </c>
      <c r="AD243" s="44">
        <f t="shared" si="64"/>
        <v>0.93565763828555093</v>
      </c>
      <c r="AE243" s="44">
        <f t="shared" si="64"/>
        <v>0.93565763828555093</v>
      </c>
      <c r="AF243" s="44">
        <f t="shared" si="64"/>
        <v>0.93565763828555093</v>
      </c>
      <c r="AG243" s="44">
        <f t="shared" si="64"/>
        <v>-0.95676476508059694</v>
      </c>
      <c r="AH243" s="44">
        <f t="shared" si="64"/>
        <v>0.93565763828555093</v>
      </c>
      <c r="AI243" s="44">
        <f t="shared" ref="AI243:AZ243" si="65">IF(AI233=0,0,AI240/AI233)</f>
        <v>0.93565763828555093</v>
      </c>
      <c r="AJ243" s="44">
        <f t="shared" si="65"/>
        <v>0.93565763828555093</v>
      </c>
      <c r="AK243" s="44">
        <f t="shared" si="65"/>
        <v>0.93565763828555093</v>
      </c>
      <c r="AL243" s="44">
        <f t="shared" si="65"/>
        <v>0.93565763828555093</v>
      </c>
      <c r="AM243" s="44">
        <f t="shared" si="65"/>
        <v>0.93565763828555093</v>
      </c>
      <c r="AN243" s="44">
        <f t="shared" si="65"/>
        <v>0.93565763828555093</v>
      </c>
      <c r="AO243" s="44">
        <f t="shared" si="65"/>
        <v>0.93565763828555093</v>
      </c>
      <c r="AP243" s="44">
        <f t="shared" si="65"/>
        <v>0.93565763828555093</v>
      </c>
      <c r="AQ243" s="44">
        <f t="shared" si="65"/>
        <v>-0.95676476508059694</v>
      </c>
      <c r="AR243" s="44">
        <f t="shared" si="65"/>
        <v>0.93565763828555093</v>
      </c>
      <c r="AS243" s="44">
        <f t="shared" si="65"/>
        <v>0.93565763828555093</v>
      </c>
      <c r="AT243" s="44">
        <f t="shared" si="65"/>
        <v>0.93565763828555093</v>
      </c>
      <c r="AU243" s="44">
        <f t="shared" si="65"/>
        <v>0.93565763828555093</v>
      </c>
      <c r="AV243" s="44">
        <f t="shared" si="65"/>
        <v>0.93565763828555093</v>
      </c>
      <c r="AW243" s="44">
        <f t="shared" si="65"/>
        <v>0.93565763828555093</v>
      </c>
      <c r="AX243" s="44">
        <f t="shared" si="65"/>
        <v>0.93565763828555093</v>
      </c>
      <c r="AY243" s="44">
        <f t="shared" si="65"/>
        <v>0.93565763828555093</v>
      </c>
      <c r="AZ243" s="44">
        <f t="shared" si="65"/>
        <v>0.93565763828555093</v>
      </c>
    </row>
    <row r="244" spans="1:52" s="46" customFormat="1" ht="11.25" outlineLevel="1" x14ac:dyDescent="0.2">
      <c r="A244" s="42" t="s">
        <v>50</v>
      </c>
      <c r="B244" s="43" t="s">
        <v>49</v>
      </c>
      <c r="C244" s="44">
        <f t="shared" ref="C244:AH244" si="66">C240/SUM($D$11:$K$11)</f>
        <v>0</v>
      </c>
      <c r="D244" s="44">
        <f t="shared" si="66"/>
        <v>-1.1574048108070026E-3</v>
      </c>
      <c r="E244" s="44">
        <f t="shared" si="66"/>
        <v>-5.8515696070031182E-4</v>
      </c>
      <c r="F244" s="44">
        <f t="shared" si="66"/>
        <v>-5.9161151599712233E-4</v>
      </c>
      <c r="G244" s="44">
        <f t="shared" si="66"/>
        <v>-1.9363665890431405E-5</v>
      </c>
      <c r="H244" s="44">
        <f t="shared" si="66"/>
        <v>1.1251320343229501E-3</v>
      </c>
      <c r="I244" s="44">
        <f t="shared" si="66"/>
        <v>2.2696277345363317E-3</v>
      </c>
      <c r="J244" s="44">
        <f t="shared" si="66"/>
        <v>3.4205779900465237E-3</v>
      </c>
      <c r="K244" s="44">
        <f t="shared" si="66"/>
        <v>3.9928258401532146E-3</v>
      </c>
      <c r="L244" s="44">
        <f t="shared" si="66"/>
        <v>5.722478501066908E-3</v>
      </c>
      <c r="M244" s="44">
        <f t="shared" si="66"/>
        <v>-5.8515696070031179E-3</v>
      </c>
      <c r="N244" s="44">
        <f t="shared" si="66"/>
        <v>5.722478501066908E-3</v>
      </c>
      <c r="O244" s="44">
        <f t="shared" si="66"/>
        <v>5.722478501066908E-3</v>
      </c>
      <c r="P244" s="44">
        <f t="shared" si="66"/>
        <v>5.722478501066908E-3</v>
      </c>
      <c r="Q244" s="44">
        <f t="shared" si="66"/>
        <v>5.722478501066908E-3</v>
      </c>
      <c r="R244" s="44">
        <f t="shared" si="66"/>
        <v>5.722478501066908E-3</v>
      </c>
      <c r="S244" s="44">
        <f t="shared" si="66"/>
        <v>5.722478501066908E-3</v>
      </c>
      <c r="T244" s="44">
        <f t="shared" si="66"/>
        <v>5.722478501066908E-3</v>
      </c>
      <c r="U244" s="44">
        <f t="shared" si="66"/>
        <v>5.722478501066908E-3</v>
      </c>
      <c r="V244" s="44">
        <f t="shared" si="66"/>
        <v>5.722478501066908E-3</v>
      </c>
      <c r="W244" s="44">
        <f t="shared" si="66"/>
        <v>-5.8515696070031179E-3</v>
      </c>
      <c r="X244" s="44">
        <f t="shared" si="66"/>
        <v>5.722478501066908E-3</v>
      </c>
      <c r="Y244" s="44">
        <f t="shared" si="66"/>
        <v>5.722478501066908E-3</v>
      </c>
      <c r="Z244" s="44">
        <f t="shared" si="66"/>
        <v>5.722478501066908E-3</v>
      </c>
      <c r="AA244" s="44">
        <f t="shared" si="66"/>
        <v>5.722478501066908E-3</v>
      </c>
      <c r="AB244" s="44">
        <f t="shared" si="66"/>
        <v>5.722478501066908E-3</v>
      </c>
      <c r="AC244" s="44">
        <f t="shared" si="66"/>
        <v>5.722478501066908E-3</v>
      </c>
      <c r="AD244" s="44">
        <f t="shared" si="66"/>
        <v>5.722478501066908E-3</v>
      </c>
      <c r="AE244" s="44">
        <f t="shared" si="66"/>
        <v>5.722478501066908E-3</v>
      </c>
      <c r="AF244" s="44">
        <f t="shared" si="66"/>
        <v>5.722478501066908E-3</v>
      </c>
      <c r="AG244" s="44">
        <f t="shared" si="66"/>
        <v>-5.8515696070031179E-3</v>
      </c>
      <c r="AH244" s="44">
        <f t="shared" si="66"/>
        <v>5.722478501066908E-3</v>
      </c>
      <c r="AI244" s="44">
        <f t="shared" ref="AI244:AZ244" si="67">AI240/SUM($D$11:$K$11)</f>
        <v>5.722478501066908E-3</v>
      </c>
      <c r="AJ244" s="44">
        <f t="shared" si="67"/>
        <v>5.722478501066908E-3</v>
      </c>
      <c r="AK244" s="44">
        <f t="shared" si="67"/>
        <v>5.722478501066908E-3</v>
      </c>
      <c r="AL244" s="44">
        <f t="shared" si="67"/>
        <v>5.722478501066908E-3</v>
      </c>
      <c r="AM244" s="44">
        <f t="shared" si="67"/>
        <v>5.722478501066908E-3</v>
      </c>
      <c r="AN244" s="44">
        <f t="shared" si="67"/>
        <v>5.722478501066908E-3</v>
      </c>
      <c r="AO244" s="44">
        <f t="shared" si="67"/>
        <v>5.722478501066908E-3</v>
      </c>
      <c r="AP244" s="44">
        <f t="shared" si="67"/>
        <v>5.722478501066908E-3</v>
      </c>
      <c r="AQ244" s="44">
        <f t="shared" si="67"/>
        <v>-5.8515696070031179E-3</v>
      </c>
      <c r="AR244" s="44">
        <f t="shared" si="67"/>
        <v>5.722478501066908E-3</v>
      </c>
      <c r="AS244" s="44">
        <f t="shared" si="67"/>
        <v>5.722478501066908E-3</v>
      </c>
      <c r="AT244" s="44">
        <f t="shared" si="67"/>
        <v>5.722478501066908E-3</v>
      </c>
      <c r="AU244" s="44">
        <f t="shared" si="67"/>
        <v>5.722478501066908E-3</v>
      </c>
      <c r="AV244" s="44">
        <f t="shared" si="67"/>
        <v>5.722478501066908E-3</v>
      </c>
      <c r="AW244" s="44">
        <f t="shared" si="67"/>
        <v>5.722478501066908E-3</v>
      </c>
      <c r="AX244" s="44">
        <f t="shared" si="67"/>
        <v>5.722478501066908E-3</v>
      </c>
      <c r="AY244" s="44">
        <f t="shared" si="67"/>
        <v>5.722478501066908E-3</v>
      </c>
      <c r="AZ244" s="44">
        <f t="shared" si="67"/>
        <v>5.722478501066908E-3</v>
      </c>
    </row>
    <row r="245" spans="1:52" s="46" customFormat="1" ht="11.25" outlineLevel="1" x14ac:dyDescent="0.2">
      <c r="A245" s="42" t="s">
        <v>51</v>
      </c>
      <c r="B245" s="44" t="s">
        <v>52</v>
      </c>
      <c r="C245" s="44">
        <f>ROUND(COUNTIF(C241:AZ241,"&lt;0")+(1-INDEX(C241:AZ241,MATCH(TRUE,INDEX(C241:AZ241&gt;0,0),0))/(INDEX(C241:AZ241,MATCH(TRUE,INDEX(C241:AZ241&gt;0,0),0))-IF(MIN(C241:AZ241)&lt;0,LOOKUP(2,1/(C241:AZ241&lt;0),C241:AZ241),""))),2)</f>
        <v>12.1</v>
      </c>
    </row>
    <row r="246" spans="1:52" s="46" customFormat="1" ht="11.25" outlineLevel="1" x14ac:dyDescent="0.2">
      <c r="A246" s="42" t="s">
        <v>53</v>
      </c>
      <c r="B246" s="43" t="s">
        <v>49</v>
      </c>
      <c r="C246" s="44">
        <f>SUM(C243:G243)/5</f>
        <v>-0.29019549854343596</v>
      </c>
    </row>
    <row r="247" spans="1:52" s="46" customFormat="1" ht="11.25" outlineLevel="1" x14ac:dyDescent="0.2">
      <c r="A247" s="42" t="s">
        <v>54</v>
      </c>
      <c r="B247" s="43" t="s">
        <v>49</v>
      </c>
      <c r="C247" s="44">
        <f>SUM(C243:L243)/10</f>
        <v>0.1807242934914787</v>
      </c>
    </row>
    <row r="248" spans="1:52" s="46" customFormat="1" ht="11.25" outlineLevel="1" x14ac:dyDescent="0.2">
      <c r="A248" s="42" t="s">
        <v>55</v>
      </c>
      <c r="B248" s="43" t="s">
        <v>49</v>
      </c>
      <c r="C248" s="44">
        <f>SUM(C243:AA243)/25</f>
        <v>0.48229050809863028</v>
      </c>
    </row>
    <row r="249" spans="1:52" s="46" customFormat="1" ht="11.25" outlineLevel="1" x14ac:dyDescent="0.2">
      <c r="A249" s="42" t="s">
        <v>56</v>
      </c>
      <c r="B249" s="43" t="s">
        <v>49</v>
      </c>
      <c r="C249" s="44">
        <f>SUM(C243:AZ243)/50</f>
        <v>0.63327717705744491</v>
      </c>
    </row>
    <row r="250" spans="1:52" s="46" customFormat="1" ht="11.25" outlineLevel="1" x14ac:dyDescent="0.2">
      <c r="A250" s="42" t="s">
        <v>57</v>
      </c>
      <c r="B250" s="43" t="s">
        <v>49</v>
      </c>
      <c r="C250" s="44">
        <f>SUM(C243:AZ243)/100</f>
        <v>0.31663858852872245</v>
      </c>
    </row>
    <row r="251" spans="1:52" s="46" customFormat="1" ht="11.25" outlineLevel="1" x14ac:dyDescent="0.2">
      <c r="A251" s="42" t="s">
        <v>58</v>
      </c>
      <c r="B251" s="43" t="s">
        <v>49</v>
      </c>
      <c r="C251" s="44">
        <f>SUM(C244:G244)/5</f>
        <v>-4.7070739067897361E-4</v>
      </c>
    </row>
    <row r="252" spans="1:52" s="46" customFormat="1" ht="11.25" outlineLevel="1" x14ac:dyDescent="0.2">
      <c r="A252" s="42" t="s">
        <v>59</v>
      </c>
      <c r="B252" s="43" t="s">
        <v>49</v>
      </c>
      <c r="C252" s="44">
        <f>SUM(C244:L244)/10</f>
        <v>1.417710514673106E-3</v>
      </c>
    </row>
    <row r="253" spans="1:52" s="46" customFormat="1" ht="11.25" outlineLevel="1" x14ac:dyDescent="0.2">
      <c r="A253" s="42" t="s">
        <v>60</v>
      </c>
      <c r="B253" s="43" t="s">
        <v>49</v>
      </c>
      <c r="C253" s="44">
        <f>SUM(C244:AA244)/25</f>
        <v>3.0746474578637849E-3</v>
      </c>
    </row>
    <row r="254" spans="1:52" s="46" customFormat="1" ht="11.25" outlineLevel="1" x14ac:dyDescent="0.2">
      <c r="A254" s="42" t="s">
        <v>61</v>
      </c>
      <c r="B254" s="43" t="s">
        <v>49</v>
      </c>
      <c r="C254" s="44">
        <f>SUM(C244:AZ244)/50</f>
        <v>3.935601055142548E-3</v>
      </c>
    </row>
    <row r="255" spans="1:52" s="46" customFormat="1" ht="11.25" outlineLevel="1" x14ac:dyDescent="0.2">
      <c r="A255" s="42" t="s">
        <v>62</v>
      </c>
      <c r="B255" s="43" t="s">
        <v>49</v>
      </c>
      <c r="C255" s="44">
        <f>SUM(C244:AZ244)/100</f>
        <v>1.967800527571274E-3</v>
      </c>
    </row>
    <row r="256" spans="1:52" s="45" customFormat="1" ht="11.25" outlineLevel="1" x14ac:dyDescent="0.2">
      <c r="A256" s="42" t="s">
        <v>63</v>
      </c>
      <c r="B256" s="43" t="s">
        <v>6</v>
      </c>
      <c r="C256" s="44">
        <f>ROUND(NPV(C2,C240:G240),2)</f>
        <v>-266406.09999999998</v>
      </c>
    </row>
    <row r="257" spans="1:3" s="46" customFormat="1" ht="11.25" outlineLevel="1" x14ac:dyDescent="0.2">
      <c r="A257" s="42" t="s">
        <v>64</v>
      </c>
      <c r="B257" s="43" t="s">
        <v>6</v>
      </c>
      <c r="C257" s="44">
        <f>ROUND(NPV(C2,C240:L240),2)</f>
        <v>1220144.92</v>
      </c>
    </row>
    <row r="258" spans="1:3" s="46" customFormat="1" ht="11.25" outlineLevel="1" x14ac:dyDescent="0.2">
      <c r="A258" s="42" t="s">
        <v>65</v>
      </c>
      <c r="B258" s="43" t="s">
        <v>6</v>
      </c>
      <c r="C258" s="44">
        <f>ROUND(NPV(C2,C240:AA240),2)</f>
        <v>5053067.6900000004</v>
      </c>
    </row>
    <row r="259" spans="1:3" s="46" customFormat="1" ht="11.25" outlineLevel="1" x14ac:dyDescent="0.2">
      <c r="A259" s="42" t="s">
        <v>66</v>
      </c>
      <c r="B259" s="43" t="s">
        <v>6</v>
      </c>
      <c r="C259" s="44">
        <f>ROUND(NPV(C2,C240:AZ240),2)</f>
        <v>8557993.0700000003</v>
      </c>
    </row>
    <row r="260" spans="1:3" s="46" customFormat="1" ht="11.25" outlineLevel="1" x14ac:dyDescent="0.2">
      <c r="A260" s="42" t="s">
        <v>67</v>
      </c>
      <c r="B260" s="43" t="s">
        <v>6</v>
      </c>
      <c r="C260" s="44">
        <f>ROUND(NPV(C2,C240:AZ240),2)</f>
        <v>8557993.0700000003</v>
      </c>
    </row>
    <row r="261" spans="1:3" s="45" customFormat="1" ht="33.75" outlineLevel="1" x14ac:dyDescent="0.2">
      <c r="A261" s="47" t="s">
        <v>68</v>
      </c>
      <c r="B261" s="43" t="s">
        <v>49</v>
      </c>
      <c r="C261" s="48" t="str">
        <f>IF(ISNUMBER(IRR(C240:G240,C2)),ROUND(IRR(C240:G240,C2),2),"0 vai nav iespējams aprēķināt")</f>
        <v>0 vai nav iespējams aprēķināt</v>
      </c>
    </row>
    <row r="262" spans="1:3" s="46" customFormat="1" ht="11.25" outlineLevel="1" x14ac:dyDescent="0.2">
      <c r="A262" s="47" t="s">
        <v>69</v>
      </c>
      <c r="B262" s="43" t="s">
        <v>49</v>
      </c>
      <c r="C262" s="48">
        <f>IF(ISNUMBER(IRR(C240:L240,C2)),ROUND(IRR(C240:L240,C2),2),"0 vai nav iespējams aprēķināt")</f>
        <v>0.41</v>
      </c>
    </row>
    <row r="263" spans="1:3" s="46" customFormat="1" ht="11.25" outlineLevel="1" x14ac:dyDescent="0.2">
      <c r="A263" s="47" t="s">
        <v>70</v>
      </c>
      <c r="B263" s="43" t="s">
        <v>49</v>
      </c>
      <c r="C263" s="48">
        <f>IF(ISNUMBER(IRR(C240:AA240,C2)),ROUND(IRR(C240:AA240,C2),2),"0 vai nav iespējams aprēķināt")</f>
        <v>0.44</v>
      </c>
    </row>
    <row r="264" spans="1:3" s="46" customFormat="1" ht="11.25" outlineLevel="1" x14ac:dyDescent="0.2">
      <c r="A264" s="47" t="s">
        <v>71</v>
      </c>
      <c r="B264" s="43" t="s">
        <v>49</v>
      </c>
      <c r="C264" s="48">
        <f>IF(ISNUMBER(IRR(C240:AZ240,C2)),ROUND(IRR(C240:AZ240,C2),2),"0 vai nav iespējams aprēķināt")</f>
        <v>0.44</v>
      </c>
    </row>
    <row r="265" spans="1:3" s="46" customFormat="1" ht="11.25" outlineLevel="1" x14ac:dyDescent="0.2">
      <c r="A265" s="47" t="s">
        <v>72</v>
      </c>
      <c r="B265" s="43" t="s">
        <v>49</v>
      </c>
      <c r="C265" s="48">
        <f>IF(ISNUMBER(IRR(C240:AZ240,C2)),ROUND(IRR(C240:AZ240,C2),2),"0 vai nav iespējams aprēķināt")</f>
        <v>0.44</v>
      </c>
    </row>
  </sheetData>
  <pageMargins left="0.70000000000000007" right="0.70000000000000007" top="0.75" bottom="0.75" header="0.30000000000000004" footer="0.30000000000000004"/>
  <pageSetup paperSize="0" scale="19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24" sqref="G24"/>
    </sheetView>
  </sheetViews>
  <sheetFormatPr defaultRowHeight="14.45" x14ac:dyDescent="0.25"/>
  <cols>
    <col min="1" max="1" width="37" customWidth="1"/>
    <col min="2" max="8" width="27.85546875" customWidth="1"/>
    <col min="9" max="9" width="9.140625" customWidth="1"/>
  </cols>
  <sheetData>
    <row r="1" spans="1:8" ht="15" x14ac:dyDescent="0.25"/>
    <row r="2" spans="1:8" ht="15" x14ac:dyDescent="0.25">
      <c r="A2" t="s">
        <v>79</v>
      </c>
      <c r="B2" s="54">
        <v>0</v>
      </c>
    </row>
    <row r="3" spans="1:8" ht="15" x14ac:dyDescent="0.25"/>
    <row r="4" spans="1:8" ht="60" x14ac:dyDescent="0.25">
      <c r="B4" s="55" t="s">
        <v>12</v>
      </c>
      <c r="C4" s="55" t="s">
        <v>13</v>
      </c>
      <c r="D4" s="56" t="s">
        <v>14</v>
      </c>
      <c r="E4" s="55" t="s">
        <v>15</v>
      </c>
      <c r="F4" s="56" t="s">
        <v>16</v>
      </c>
      <c r="G4" s="56" t="s">
        <v>17</v>
      </c>
      <c r="H4" s="56" t="s">
        <v>18</v>
      </c>
    </row>
    <row r="5" spans="1:8" ht="15" x14ac:dyDescent="0.25">
      <c r="A5" s="42" t="s">
        <v>80</v>
      </c>
      <c r="B5" s="57"/>
      <c r="C5" s="3"/>
      <c r="D5" s="3"/>
      <c r="E5" s="3"/>
      <c r="F5" s="3"/>
      <c r="G5" s="3"/>
      <c r="H5" s="3"/>
    </row>
    <row r="6" spans="1:8" ht="15" x14ac:dyDescent="0.25">
      <c r="A6" s="58" t="s">
        <v>81</v>
      </c>
      <c r="B6" s="59">
        <f>SUM(Datu_tab__izvērsums!C9:AZ9)</f>
        <v>126144283</v>
      </c>
      <c r="C6" s="59">
        <f>SUM(Datu_tab__izvērsums!C10:AZ10)</f>
        <v>24375291.000000004</v>
      </c>
      <c r="D6" s="59">
        <f>SUM(Datu_tab__izvērsums!C11:AZ11)</f>
        <v>54175866</v>
      </c>
      <c r="E6" s="59">
        <f>SUM(Datu_tab__izvērsums!C12:AZ12)</f>
        <v>220720865</v>
      </c>
      <c r="F6" s="59">
        <f>SUM(Datu_tab__izvērsums!C13:AZ13)</f>
        <v>37493300</v>
      </c>
      <c r="G6" s="59">
        <f>SUM(Datu_tab__izvērsums!C14:AZ14)</f>
        <v>32966867</v>
      </c>
      <c r="H6" s="59">
        <f>SUM(Datu_tab__izvērsums!C15:AZ15)</f>
        <v>1460000</v>
      </c>
    </row>
    <row r="7" spans="1:8" ht="15" x14ac:dyDescent="0.25">
      <c r="A7" s="58" t="s">
        <v>82</v>
      </c>
      <c r="B7" s="59">
        <f>ROUND(NPV(Aprēķini!$C$2,Aprēķini!C16:AZ16),2)</f>
        <v>-92017142.540000007</v>
      </c>
      <c r="C7" s="59">
        <f>ROUND(NPV(Aprēķini!$C$2,Aprēķini!C55:AZ55),2)</f>
        <v>-12851674.51</v>
      </c>
      <c r="D7" s="59">
        <f>ROUND(NPV(Aprēķini!$C$2,Aprēķini!C92:AZ92),2)</f>
        <v>-30151155.359999999</v>
      </c>
      <c r="E7" s="59">
        <f>ROUND(NPV(Aprēķini!$C$2,Aprēķini!C129:AZ129),2)</f>
        <v>-98678493.040000007</v>
      </c>
      <c r="F7" s="59">
        <f>ROUND(NPV(Aprēķini!$C$2,Aprēķini!C166:AZ166),2)</f>
        <v>-11836652.07</v>
      </c>
      <c r="G7" s="59">
        <f>ROUND(NPV(Aprēķini!$C$2,Aprēķini!C203:AZ203),2)</f>
        <v>-3407173.84</v>
      </c>
      <c r="H7" s="59">
        <f>ROUND(NPV(Aprēķini!$C$2,Aprēķini!C240:AZ240),2)</f>
        <v>8557993.0700000003</v>
      </c>
    </row>
    <row r="8" spans="1:8" ht="15" x14ac:dyDescent="0.25">
      <c r="A8" s="60" t="s">
        <v>83</v>
      </c>
      <c r="B8" s="59">
        <f>IF(ISNUMBER(IRR(Aprēķini!C16:AZ16,Aprēķini!$C$2)),ROUND(IRR(Aprēķini!C16:AZ16,Aprēķini!$C$2),2),"0 vai nav iespējams aprēķināt")</f>
        <v>-0.06</v>
      </c>
      <c r="C8" s="59">
        <f>IF(ISNUMBER(IRR(Aprēķini!C55:AZ55,Aprēķini!$C$2)),ROUND(IRR(Aprēķini!C55:AZ55,Aprēķini!$C$2),2),"0 vai nav iespējams aprēķināt")</f>
        <v>-0.01</v>
      </c>
      <c r="D8" s="59">
        <f>IF(ISNUMBER(IRR(Aprēķini!C92:AZ92,Aprēķini!$C$2)),ROUND(IRR(Aprēķini!C92:AZ92,Aprēķini!$C$2),2),"0 vai nav iespējams aprēķināt")</f>
        <v>-0.03</v>
      </c>
      <c r="E8" s="59">
        <f>IF(ISNUMBER(IRR(Aprēķini!C129:AZ129,Aprēķini!$C$2)),ROUND(IRR(Aprēķini!C129:AZ129,Aprēķini!$C$2),2),"0 vai nav iespējams aprēķināt")</f>
        <v>0</v>
      </c>
      <c r="F8" s="59">
        <f>IF(ISNUMBER(IRR(Aprēķini!C166:AZ166,Aprēķini!$C$2)),ROUND(IRR(Aprēķini!C166:AZ166,Aprēķini!$C$2),2),"0 vai nav iespējams aprēķināt")</f>
        <v>0.01</v>
      </c>
      <c r="G8" s="59">
        <f>IF(ISNUMBER(IRR(Aprēķini!C203:AZ203,Aprēķini!$C$2)),ROUND(IRR(Aprēķini!C203:AZ203,Aprēķini!$C$2),2),"0 vai nav iespējams aprēķināt")</f>
        <v>0.03</v>
      </c>
      <c r="H8" s="59">
        <f>IF(ISNUMBER(IRR(Aprēķini!C240:AZ240,Aprēķini!$C$2)),ROUND(IRR(Aprēķini!C240:AZ240,Aprēķini!$C$2),2),"0 vai nav iespējams aprēķināt")</f>
        <v>0.44</v>
      </c>
    </row>
    <row r="9" spans="1:8" ht="15" x14ac:dyDescent="0.25">
      <c r="A9" s="42" t="s">
        <v>84</v>
      </c>
      <c r="B9" s="61"/>
    </row>
    <row r="10" spans="1:8" ht="15" x14ac:dyDescent="0.25">
      <c r="A10" s="58" t="s">
        <v>85</v>
      </c>
      <c r="B10" s="59">
        <f>IF(B7&lt;0,SUM(Datu_tab__izvērsums!C9:AZ9),0)</f>
        <v>126144283</v>
      </c>
      <c r="C10" s="59">
        <f>IF(C7&lt;0,SUM(Datu_tab__izvērsums!C10:AZ10),0)</f>
        <v>24375291.000000004</v>
      </c>
      <c r="D10" s="59">
        <f>IF(D7&lt;0,SUM(Datu_tab__izvērsums!C11:AZ11),0)</f>
        <v>54175866</v>
      </c>
      <c r="E10" s="59">
        <f>IF(E7&lt;0,SUM(Datu_tab__izvērsums!C12:AZ12),0)</f>
        <v>220720865</v>
      </c>
      <c r="F10" s="59">
        <f>IF(F7&lt;0,SUM(Datu_tab__izvērsums!C13:AZ13),0)</f>
        <v>37493300</v>
      </c>
      <c r="G10" s="59">
        <f>IF(G7&lt;0,SUM(Datu_tab__izvērsums!C14:AZ14),0)</f>
        <v>32966867</v>
      </c>
      <c r="H10" s="59">
        <f>IF(H7&lt;0,SUM(Datu_tab__izvērsums!C15:AZ15),0)</f>
        <v>0</v>
      </c>
    </row>
    <row r="11" spans="1:8" ht="15" x14ac:dyDescent="0.25">
      <c r="A11" s="58" t="s">
        <v>86</v>
      </c>
      <c r="B11" s="62">
        <f t="shared" ref="B11:H11" si="0">IF(B14=0,0,B19/B14)</f>
        <v>0.89372572341973</v>
      </c>
      <c r="C11" s="62">
        <f t="shared" si="0"/>
        <v>0.6436815665959188</v>
      </c>
      <c r="D11" s="62">
        <f t="shared" si="0"/>
        <v>0.23900862952687951</v>
      </c>
      <c r="E11" s="62">
        <f t="shared" si="0"/>
        <v>0.55281129731943224</v>
      </c>
      <c r="F11" s="62">
        <f t="shared" si="0"/>
        <v>0</v>
      </c>
      <c r="G11" s="62">
        <f t="shared" si="0"/>
        <v>0</v>
      </c>
      <c r="H11" s="62">
        <f t="shared" si="0"/>
        <v>0</v>
      </c>
    </row>
    <row r="12" spans="1:8" ht="15" x14ac:dyDescent="0.25">
      <c r="A12" s="58" t="s">
        <v>87</v>
      </c>
      <c r="B12" s="59">
        <f t="shared" ref="B12:H12" si="1">B20</f>
        <v>112738390.57943815</v>
      </c>
      <c r="C12" s="59">
        <f t="shared" si="1"/>
        <v>15689925.497111402</v>
      </c>
      <c r="D12" s="59">
        <f t="shared" si="1"/>
        <v>12948499.486091867</v>
      </c>
      <c r="E12" s="59">
        <f t="shared" si="1"/>
        <v>122016987.72611727</v>
      </c>
      <c r="F12" s="59">
        <f t="shared" si="1"/>
        <v>0</v>
      </c>
      <c r="G12" s="59">
        <f t="shared" si="1"/>
        <v>0</v>
      </c>
      <c r="H12" s="59">
        <f t="shared" si="1"/>
        <v>0</v>
      </c>
    </row>
    <row r="13" spans="1:8" ht="15" x14ac:dyDescent="0.25"/>
    <row r="14" spans="1:8" ht="15" x14ac:dyDescent="0.25">
      <c r="A14" s="58" t="s">
        <v>88</v>
      </c>
      <c r="B14" s="59">
        <f>IF(B7&lt;0,NPV(Aprēķini!$C$2,Datu_tab__izvērsums!C9:AZ9),0)</f>
        <v>102016350.2180392</v>
      </c>
      <c r="C14" s="59">
        <f>IF(C7&lt;0,NPV(Aprēķini!$C$2,Datu_tab__izvērsums!C10:AZ10),0)</f>
        <v>19712968.072620615</v>
      </c>
      <c r="D14" s="59">
        <f>IF(D7&lt;0,NPV(Aprēķini!$C$2,Datu_tab__izvērsums!C11:AZ11),0)</f>
        <v>43813512.493638434</v>
      </c>
      <c r="E14" s="59">
        <f>IF(E7&lt;0,NPV(Aprēķini!$C$2,Datu_tab__izvērsums!C12:AZ12),0)</f>
        <v>178503032.628665</v>
      </c>
      <c r="F14" s="59">
        <f>IF(F7&lt;0,NPV(Aprēķini!$C$2,Datu_tab__izvērsums!C13:AZ13),0)</f>
        <v>30321862.653339669</v>
      </c>
      <c r="G14" s="59">
        <f>IF(G7&lt;0,NPV(Aprēķini!$C$2,Datu_tab__izvērsums!C14:AZ14),0)</f>
        <v>26661211.824110325</v>
      </c>
      <c r="H14" s="59">
        <f>IF(H7&lt;0,NPV(Aprēķini!$C$2,Datu_tab__izvērsums!C15:AZ15),0)</f>
        <v>0</v>
      </c>
    </row>
    <row r="15" spans="1:8" ht="15" x14ac:dyDescent="0.25">
      <c r="A15" s="63" t="s">
        <v>89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</row>
    <row r="16" spans="1:8" ht="15" x14ac:dyDescent="0.25">
      <c r="A16" s="63" t="s">
        <v>90</v>
      </c>
      <c r="B16" s="59">
        <f>IF(B7&lt;0,NPV(Aprēķini!$C$2,Datu_tab__izvērsums!C52:AZ52),0)</f>
        <v>31904367.321787238</v>
      </c>
      <c r="C16" s="59">
        <f>IF(C7&lt;0,NPV(Aprēķini!$C$2,Datu_tab__izvērsums!C53:AZ53),0)</f>
        <v>11094102.435718723</v>
      </c>
      <c r="D16" s="59">
        <f>IF(D7&lt;0,NPV(Aprēķini!$C$2,Datu_tab__izvērsums!C54:AZ54),0)</f>
        <v>60479379.332633778</v>
      </c>
      <c r="E16" s="59">
        <f>IF(E7&lt;0,NPV(Aprēķini!$C$2,Datu_tab__izvērsums!C55:AZ55),0)</f>
        <v>116678901.82727873</v>
      </c>
      <c r="F16" s="59">
        <f>IF(F7&lt;0,NPV(Aprēķini!$C$2,Datu_tab__izvērsums!C56:AZ56),0)</f>
        <v>50885701.577799171</v>
      </c>
      <c r="G16" s="59">
        <f>IF(G7&lt;0,NPV(Aprēķini!$C$2,Datu_tab__izvērsums!C57:AZ57),0)</f>
        <v>38531971.178628027</v>
      </c>
      <c r="H16" s="59">
        <f>IF(H7&lt;0,NPV(Aprēķini!$C$2,Datu_tab__izvērsums!C58:AZ58),0)</f>
        <v>0</v>
      </c>
    </row>
    <row r="17" spans="1:8" ht="15" x14ac:dyDescent="0.25">
      <c r="A17" s="63" t="s">
        <v>91</v>
      </c>
      <c r="B17" s="59">
        <f>IF(B7&lt;0,NPV(Aprēķini!$C$2,Datu_tab__izvērsums!C29:AZ29),0)</f>
        <v>21062653.50300565</v>
      </c>
      <c r="C17" s="59">
        <f>IF(C7&lt;0,NPV(Aprēķini!$C$2,Datu_tab__izvērsums!C30:AZ30),0)</f>
        <v>4070008.5343378754</v>
      </c>
      <c r="D17" s="59">
        <f>IF(D7&lt;0,NPV(Aprēķini!$C$2,Datu_tab__izvērsums!C31:AZ31),0)</f>
        <v>27137674.41485868</v>
      </c>
      <c r="E17" s="59">
        <f>IF(E7&lt;0,NPV(Aprēķini!$C$2,Datu_tab__izvērsums!C32:AZ32),0)</f>
        <v>36854362.241518982</v>
      </c>
      <c r="F17" s="59">
        <f>IF(F7&lt;0,NPV(Aprēķini!$C$2,Datu_tab__izvērsums!C33:AZ33),0)</f>
        <v>18781074.365080215</v>
      </c>
      <c r="G17" s="59">
        <f>IF(G7&lt;0,NPV(Aprēķini!$C$2,Datu_tab__izvērsums!C34:AZ34),0)</f>
        <v>5504567.3112325734</v>
      </c>
      <c r="H17" s="59">
        <f>IF(H7&lt;0,NPV(Aprēķini!$C$2,Datu_tab__izvērsums!C35:AZ35),0)</f>
        <v>0</v>
      </c>
    </row>
    <row r="18" spans="1:8" ht="15" x14ac:dyDescent="0.25">
      <c r="A18" s="63" t="s">
        <v>92</v>
      </c>
      <c r="B18" s="59">
        <f t="shared" ref="B18:H18" si="2">B16-B17</f>
        <v>10841713.818781588</v>
      </c>
      <c r="C18" s="59">
        <f t="shared" si="2"/>
        <v>7024093.9013808472</v>
      </c>
      <c r="D18" s="59">
        <f t="shared" si="2"/>
        <v>33341704.917775098</v>
      </c>
      <c r="E18" s="59">
        <f t="shared" si="2"/>
        <v>79824539.585759759</v>
      </c>
      <c r="F18" s="59">
        <f t="shared" si="2"/>
        <v>32104627.212718956</v>
      </c>
      <c r="G18" s="59">
        <f t="shared" si="2"/>
        <v>33027403.867395453</v>
      </c>
      <c r="H18" s="59">
        <f t="shared" si="2"/>
        <v>0</v>
      </c>
    </row>
    <row r="19" spans="1:8" ht="15" x14ac:dyDescent="0.25">
      <c r="A19" s="63" t="s">
        <v>93</v>
      </c>
      <c r="B19" s="59">
        <f t="shared" ref="B19:H19" si="3">IF(B14-B18&lt;=0,0,(B14-B18))</f>
        <v>91174636.399257615</v>
      </c>
      <c r="C19" s="59">
        <f t="shared" si="3"/>
        <v>12688874.171239767</v>
      </c>
      <c r="D19" s="59">
        <f t="shared" si="3"/>
        <v>10471807.575863335</v>
      </c>
      <c r="E19" s="59">
        <f t="shared" si="3"/>
        <v>98678493.042905241</v>
      </c>
      <c r="F19" s="59">
        <f t="shared" si="3"/>
        <v>0</v>
      </c>
      <c r="G19" s="59">
        <f t="shared" si="3"/>
        <v>0</v>
      </c>
      <c r="H19" s="59">
        <f t="shared" si="3"/>
        <v>0</v>
      </c>
    </row>
    <row r="20" spans="1:8" ht="15" x14ac:dyDescent="0.25">
      <c r="A20" s="63" t="s">
        <v>94</v>
      </c>
      <c r="B20" s="59">
        <f t="shared" ref="B20:H20" si="4">IF(B11&lt;1,B10*B11,B10)</f>
        <v>112738390.57943815</v>
      </c>
      <c r="C20" s="59">
        <f t="shared" si="4"/>
        <v>15689925.497111402</v>
      </c>
      <c r="D20" s="59">
        <f t="shared" si="4"/>
        <v>12948499.486091867</v>
      </c>
      <c r="E20" s="59">
        <f t="shared" si="4"/>
        <v>122016987.72611727</v>
      </c>
      <c r="F20" s="59">
        <f t="shared" si="4"/>
        <v>0</v>
      </c>
      <c r="G20" s="59">
        <f t="shared" si="4"/>
        <v>0</v>
      </c>
      <c r="H20" s="59">
        <f t="shared" si="4"/>
        <v>0</v>
      </c>
    </row>
  </sheetData>
  <pageMargins left="0.70000000000000007" right="0.70000000000000007" top="0.75" bottom="0.75" header="0.30000000000000004" footer="0.30000000000000004"/>
  <pageSetup paperSize="0" scale="56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Datu_tabula</vt:lpstr>
      <vt:lpstr>Datu_tab__izvērsums</vt:lpstr>
      <vt:lpstr>Aprēķini</vt:lpstr>
      <vt:lpstr>Rezultāti</vt:lpstr>
      <vt:lpstr>FDR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</dc:creator>
  <cp:lastModifiedBy>Linda Fibiga</cp:lastModifiedBy>
  <cp:lastPrinted>2020-10-06T07:35:57Z</cp:lastPrinted>
  <dcterms:created xsi:type="dcterms:W3CDTF">2020-05-14T11:12:35Z</dcterms:created>
  <dcterms:modified xsi:type="dcterms:W3CDTF">2020-11-25T09:28:40Z</dcterms:modified>
</cp:coreProperties>
</file>