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filterPrivacy="1" defaultThemeVersion="124226"/>
  <xr:revisionPtr revIDLastSave="0" documentId="13_ncr:1_{0E95F5CB-7DB6-4371-A75E-3CD07BCF5F48}" xr6:coauthVersionLast="36" xr6:coauthVersionMax="45" xr10:uidLastSave="{00000000-0000-0000-0000-000000000000}"/>
  <bookViews>
    <workbookView xWindow="0" yWindow="0" windowWidth="23040" windowHeight="906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 name="_xlnm.Print_Area" localSheetId="2">Ūdenssaimniec_ESOŠS_VĒRTĒJUMS!$A$1:$H$43</definedName>
  </definedNames>
  <calcPr calcId="191029"/>
</workbook>
</file>

<file path=xl/calcChain.xml><?xml version="1.0" encoding="utf-8"?>
<calcChain xmlns="http://schemas.openxmlformats.org/spreadsheetml/2006/main">
  <c r="B8" i="7" l="1"/>
  <c r="B29" i="7"/>
  <c r="B25" i="7"/>
  <c r="B26" i="7"/>
  <c r="B7" i="7"/>
  <c r="B6" i="7"/>
  <c r="D14" i="1"/>
  <c r="D13" i="1"/>
  <c r="D12" i="1"/>
  <c r="K12" i="1" l="1"/>
  <c r="K11" i="1" s="1"/>
  <c r="D29" i="1"/>
  <c r="D29" i="7" l="1"/>
  <c r="C27" i="7"/>
  <c r="B13" i="7"/>
  <c r="B12" i="7"/>
  <c r="B11" i="7"/>
  <c r="K35" i="1" l="1"/>
  <c r="K28" i="1"/>
  <c r="K23" i="1"/>
  <c r="K19" i="1"/>
  <c r="K15" i="1"/>
  <c r="C26" i="7" l="1"/>
  <c r="C12" i="9"/>
  <c r="C11" i="9"/>
  <c r="C5" i="8"/>
  <c r="C6" i="8"/>
  <c r="C10" i="7"/>
  <c r="D10" i="7"/>
  <c r="B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1" authorId="0" shapeId="0" xr:uid="{81EA9943-7F8A-4B12-BB69-E54476669F53}">
      <text>
        <r>
          <rPr>
            <b/>
            <sz val="9"/>
            <color indexed="81"/>
            <rFont val="Tahoma"/>
            <family val="2"/>
            <charset val="186"/>
          </rPr>
          <t>Author:</t>
        </r>
        <r>
          <rPr>
            <sz val="9"/>
            <color indexed="81"/>
            <rFont val="Tahoma"/>
            <family val="2"/>
            <charset val="186"/>
          </rPr>
          <t xml:space="preserve">
Visas Auces pilsētas apdzīvotās vietas 100% tiktu pieslēgtas centralizētajai kanalizācijas sistēmai.</t>
        </r>
      </text>
    </comment>
    <comment ref="I12" authorId="0" shapeId="0" xr:uid="{7326A029-4E4A-4BA9-A55F-86D43DA242F5}">
      <text>
        <r>
          <rPr>
            <b/>
            <sz val="9"/>
            <color indexed="81"/>
            <rFont val="Tahoma"/>
            <family val="2"/>
            <charset val="186"/>
          </rPr>
          <t>Author:</t>
        </r>
        <r>
          <rPr>
            <sz val="9"/>
            <color indexed="81"/>
            <rFont val="Tahoma"/>
            <family val="2"/>
            <charset val="186"/>
          </rPr>
          <t xml:space="preserve">
ŪDENSVADA TĪKLU APJOMS, KAS TIKA PLĀNOTS ŠAJĀ PROJEKTA KĀRTĀ, TOMĒR FINANŠU TRŪKUMA DĒĻ NĀCĀS ATTEIKTIES.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B9E0C6FA-B834-4735-ABE6-10246AE6ABCB}">
      <text>
        <r>
          <rPr>
            <b/>
            <sz val="9"/>
            <color indexed="81"/>
            <rFont val="Tahoma"/>
            <family val="2"/>
            <charset val="186"/>
          </rPr>
          <t>Author:</t>
        </r>
        <r>
          <rPr>
            <sz val="9"/>
            <color indexed="81"/>
            <rFont val="Tahoma"/>
            <family val="2"/>
            <charset val="186"/>
          </rPr>
          <t xml:space="preserve">
uz 01.01.2019. 
Auce - 119 abonenti
Vītiņi - 25 abonenti
Vecauce - 38 abonenti</t>
        </r>
      </text>
    </comment>
    <comment ref="B7" authorId="0" shapeId="0" xr:uid="{59668880-E8A9-4353-9872-FDC0F967ECFF}">
      <text>
        <r>
          <rPr>
            <b/>
            <sz val="9"/>
            <color indexed="81"/>
            <rFont val="Tahoma"/>
            <family val="2"/>
            <charset val="186"/>
          </rPr>
          <t>Author:</t>
        </r>
        <r>
          <rPr>
            <sz val="9"/>
            <color indexed="81"/>
            <rFont val="Tahoma"/>
            <family val="2"/>
            <charset val="186"/>
          </rPr>
          <t xml:space="preserve">
Uz 01.01.2019.
Aucē 1357 iedz.
Vītiņos - 221 iedz. 
Vecauce: 447
Pakalpojumu pieejamība:
Auce:1663
Vītiņi:272
Vecauce: 447</t>
        </r>
      </text>
    </comment>
    <comment ref="B8" authorId="0" shapeId="0" xr:uid="{18474E64-22F4-4BA9-A227-83B55BCB6626}">
      <text>
        <r>
          <rPr>
            <b/>
            <sz val="9"/>
            <color indexed="81"/>
            <rFont val="Tahoma"/>
            <family val="2"/>
          </rPr>
          <t>Author:</t>
        </r>
        <r>
          <rPr>
            <sz val="9"/>
            <color indexed="81"/>
            <rFont val="Tahoma"/>
            <family val="2"/>
          </rPr>
          <t xml:space="preserve">
Vai šis ir pēc SAM 5.3.1. projekta tīkliem, vai uz šo brīdi? Ja pēc SAM 531, tad jāpaskatās vai tiešām būs vietas, kur vēl 907 iedz.pieslēgt?</t>
        </r>
      </text>
    </comment>
    <comment ref="B21" authorId="0" shapeId="0" xr:uid="{AF2A3C86-30FB-487B-B130-3FA0D08ECD1E}">
      <text>
        <r>
          <rPr>
            <b/>
            <sz val="9"/>
            <color indexed="81"/>
            <rFont val="Tahoma"/>
            <family val="2"/>
            <charset val="186"/>
          </rPr>
          <t>Author:</t>
        </r>
        <r>
          <rPr>
            <sz val="9"/>
            <color indexed="81"/>
            <rFont val="Tahoma"/>
            <family val="2"/>
            <charset val="186"/>
          </rPr>
          <t xml:space="preserve">
2018.gada elektroenerģijas patēŗiņš: 
Auce - 103920 KWh /gadā
Vītiņi - 15357 kwh/gadā
Uzņēmumā kopējais elektroenerģijas patēŗiņš kanalizācijā:
214853 KWh/gadā</t>
        </r>
      </text>
    </comment>
    <comment ref="B25" authorId="0" shapeId="0" xr:uid="{4A326146-3A83-454B-9BA2-D3D46A26880E}">
      <text>
        <r>
          <rPr>
            <b/>
            <sz val="9"/>
            <color indexed="81"/>
            <rFont val="Tahoma"/>
            <family val="2"/>
            <charset val="186"/>
          </rPr>
          <t>Author:</t>
        </r>
        <r>
          <rPr>
            <sz val="9"/>
            <color indexed="81"/>
            <rFont val="Tahoma"/>
            <family val="2"/>
            <charset val="186"/>
          </rPr>
          <t xml:space="preserve">
Auce - 134 abonenti
Vītiņi - 35 abonenti
Vecauce  - 37 abonenti</t>
        </r>
      </text>
    </comment>
    <comment ref="B26" authorId="0" shapeId="0" xr:uid="{304CB491-E34C-47F3-8E35-880C89D0C10B}">
      <text>
        <r>
          <rPr>
            <b/>
            <sz val="9"/>
            <color indexed="81"/>
            <rFont val="Tahoma"/>
            <family val="2"/>
            <charset val="186"/>
          </rPr>
          <t>AIGA: Lietotāji</t>
        </r>
        <r>
          <rPr>
            <sz val="9"/>
            <color indexed="81"/>
            <rFont val="Tahoma"/>
            <family val="2"/>
            <charset val="186"/>
          </rPr>
          <t xml:space="preserve">
Auce - 1401 iedzīvotāji
Vītiņi - 254 iedzīvotāji
Vecauce  - 443 iedzivotāji
pieejamība:
Auce - 1661 iedzīvotāji
Vītiņi - 278 iedzīvotāji
Vecauce  - 443 iedzivotāji</t>
        </r>
      </text>
    </comment>
    <comment ref="B29" authorId="0" shapeId="0" xr:uid="{D3D2EB71-0DD2-481F-9365-7C49F28F8214}">
      <text>
        <r>
          <rPr>
            <b/>
            <sz val="9"/>
            <color indexed="81"/>
            <rFont val="Tahoma"/>
            <family val="2"/>
            <charset val="186"/>
          </rPr>
          <t>Author:</t>
        </r>
        <r>
          <rPr>
            <sz val="9"/>
            <color indexed="81"/>
            <rFont val="Tahoma"/>
            <family val="2"/>
            <charset val="186"/>
          </rPr>
          <t xml:space="preserve">
Auce -8350
Vītiņi - 3000</t>
        </r>
      </text>
    </comment>
  </commentList>
</comments>
</file>

<file path=xl/sharedStrings.xml><?xml version="1.0" encoding="utf-8"?>
<sst xmlns="http://schemas.openxmlformats.org/spreadsheetml/2006/main" count="290" uniqueCount="218">
  <si>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</si>
  <si>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</si>
  <si>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</si>
  <si>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</si>
  <si>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</si>
  <si>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</si>
  <si>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</si>
  <si>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</si>
  <si>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</si>
  <si>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</si>
  <si>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</si>
  <si>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</si>
  <si>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</si>
  <si>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</si>
  <si>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</si>
  <si>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</si>
  <si>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</si>
  <si>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</si>
  <si>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</si>
  <si>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</si>
  <si>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</si>
  <si>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</si>
  <si>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</si>
  <si>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</si>
  <si>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</si>
  <si>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</si>
  <si>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</si>
  <si>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</si>
  <si>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</si>
  <si>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</si>
  <si>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</si>
  <si>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</si>
  <si>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</si>
  <si>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</si>
  <si>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</si>
  <si>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</si>
  <si>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</si>
  <si>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</si>
  <si>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</si>
  <si>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</si>
  <si>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</si>
  <si>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</si>
  <si>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</si>
  <si>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</si>
  <si>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</si>
  <si>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</si>
  <si>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</si>
  <si>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</si>
  <si>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</si>
  <si>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</si>
  <si>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</si>
  <si>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</si>
  <si>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</si>
  <si>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</si>
  <si>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</si>
  <si>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</si>
  <si>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</si>
  <si>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</si>
  <si>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</si>
  <si>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</si>
  <si>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</si>
  <si>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</si>
  <si>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</si>
  <si>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</si>
  <si>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</si>
  <si>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</si>
  <si>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</si>
  <si>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</si>
  <si>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</si>
  <si>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</si>
  <si>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</si>
  <si>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</si>
  <si>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</si>
  <si>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</si>
  <si>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</si>
  <si>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</si>
  <si>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</si>
  <si>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</si>
  <si>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</si>
  <si>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</si>
  <si>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</si>
  <si>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</si>
  <si>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</si>
  <si>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</si>
  <si>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</si>
  <si>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</si>
  <si>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</si>
  <si>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</si>
  <si>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</si>
  <si>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</si>
  <si>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</si>
  <si>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</si>
  <si>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</si>
  <si>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</si>
  <si>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</si>
  <si>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</si>
  <si>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</si>
  <si>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</si>
  <si>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</si>
  <si>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</si>
  <si>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</si>
  <si>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</si>
  <si>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</si>
  <si>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</si>
  <si>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</si>
  <si>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</si>
  <si>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</si>
  <si>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</si>
  <si>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</si>
  <si>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</si>
  <si>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</si>
  <si>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</si>
  <si>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</si>
  <si>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</si>
  <si>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</si>
  <si>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</si>
  <si>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</si>
  <si>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</si>
  <si>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</si>
  <si>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</si>
  <si>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</si>
  <si>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</si>
  <si>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</si>
  <si>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</si>
  <si>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</si>
  <si>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</si>
  <si>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</si>
  <si>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</si>
  <si>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</si>
  <si>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</si>
  <si>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</si>
  <si>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</si>
  <si>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</si>
  <si>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</si>
  <si>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</si>
  <si>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</si>
  <si>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</si>
  <si>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</si>
  <si>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</si>
  <si>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</si>
  <si>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</si>
  <si>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</si>
  <si>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</si>
  <si>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</si>
  <si>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</si>
  <si>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</si>
  <si>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</si>
  <si>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r>
      <t xml:space="preserve">Pamatojums 
</t>
    </r>
    <r>
      <rPr>
        <i/>
        <sz val="11"/>
        <color theme="1"/>
        <rFont val="Calibri"/>
        <family val="2"/>
        <charset val="186"/>
        <scheme val="minor"/>
      </rPr>
      <t>(lūdzu norādīt pamatojumu konkrēto ieguldījumu veikšanai)</t>
    </r>
  </si>
  <si>
    <r>
      <t xml:space="preserve">Ietekme
</t>
    </r>
    <r>
      <rPr>
        <i/>
        <sz val="11"/>
        <color theme="1"/>
        <rFont val="Calibri"/>
        <family val="2"/>
        <charset val="186"/>
        <scheme val="minor"/>
      </rPr>
      <t>(lūdzam norādīt radīto efektu/ietekmi, t.sk., uz normatīvu un direktīvu prasību ieviešanu (piemēram, centralizēto kanalizācijas pakalpojumu pieejamības uzlabošana; piesārņojošo vielu emisiju samazinājums, infiltrācijas, eksfiltrācijas samazinājums, energoefektivitātes uzlabošana utt.))</t>
    </r>
  </si>
  <si>
    <t>Pievienojamie dokumenti</t>
  </si>
  <si>
    <r>
      <t xml:space="preserve">Lūdzam pievienot kartogrāfisko materiālu, kurā uzskatāmi attēlota paplašinātā aglomerācijas teritorija un pašvaldības lēmums par aglomerācijas paplašināšanu 
</t>
    </r>
    <r>
      <rPr>
        <i/>
        <u/>
        <sz val="9"/>
        <color theme="1"/>
        <rFont val="Calibri"/>
        <family val="2"/>
        <charset val="186"/>
        <scheme val="minor"/>
      </rPr>
      <t>vai</t>
    </r>
    <r>
      <rPr>
        <i/>
        <sz val="9"/>
        <color theme="1"/>
        <rFont val="Calibri"/>
        <family val="2"/>
        <charset val="186"/>
        <scheme val="minor"/>
      </rPr>
      <t xml:space="preserve"> 
pievienot informāciju par plānoto paplašināšanu, t.sk., kartogrāfisko materiālu</t>
    </r>
  </si>
  <si>
    <t>Lūdzam pievienot dokumentus, kas pamato pārbūves un atjaunošanas nepieciešamību, piemēram, hidrauliskos aprēķinus, pētījumu, CCTV inspekciju, u.c. datus (ja pieejami)</t>
  </si>
  <si>
    <t>Lūdzam pievienot dokumentus, kas skaidro vai pamato ieceri (ja pieejami)</t>
  </si>
  <si>
    <t>Kontakti anketas datu saskaņošanai vai precizēšanai, gadījumā ja tiek konstatēts, ka sagatavotā informācija ir nepilnīga</t>
  </si>
  <si>
    <t>31.12.2021.</t>
  </si>
  <si>
    <t>2018.23.05.Noteikumi ir, pieejami mājas lapā</t>
  </si>
  <si>
    <t>Auces novada pašvaldība</t>
  </si>
  <si>
    <t>SIA "Auces komunālie pakalpojumi"</t>
  </si>
  <si>
    <t>16.53 EUR/m3, kad ved paši no Auces</t>
  </si>
  <si>
    <t>10 EUR/m3</t>
  </si>
  <si>
    <t>Kredīts pašiem vai caur pašvaldības galvojumu, vai pašu līdzekļu. Mazos pagastos ar savu kredītu.</t>
  </si>
  <si>
    <t>ES fondu projektu attīstībā ir projekta plāns, + ikgadējais budžeta darbu plāns.</t>
  </si>
  <si>
    <t>2018.gads</t>
  </si>
  <si>
    <t>Auce + Vītiņi</t>
  </si>
  <si>
    <t>Auces NAI, Puškina iela 24</t>
  </si>
  <si>
    <t>Vītīni, Zariņi</t>
  </si>
  <si>
    <t>SIA</t>
  </si>
  <si>
    <t>-</t>
  </si>
  <si>
    <t>Nosūc un izlaiž caur Auces NAI</t>
  </si>
  <si>
    <t>Dūņu prese, noglabā dūņu laukos, sajauc ar lapām un izmanto apzaļumošanā.</t>
  </si>
  <si>
    <t>NAI šobrīd ienāk līdz 200m3/dnn, līdz ar to jauda ir pietiekama</t>
  </si>
  <si>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</si>
  <si>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</si>
  <si>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līdz 10</t>
  </si>
  <si>
    <t>Lielākā daļā ir atdalīta - tikai vecajos posmos, jo visos projektos atdala</t>
  </si>
  <si>
    <t>Pie NAI, ir pieņemšanas rezervuārs, uzskaite ar mucām</t>
  </si>
  <si>
    <t>NAV atbalsta</t>
  </si>
  <si>
    <t>Kalpaka iela 2 B, 1 urb.</t>
  </si>
  <si>
    <t>Kalpaka iela 2 B, 2urb.</t>
  </si>
  <si>
    <t>Skujiņas, Vītini</t>
  </si>
  <si>
    <t>/2011</t>
  </si>
  <si>
    <t>Kalpaka iela 2 B</t>
  </si>
  <si>
    <t>Arnis Pumpurs, Aiga Kalniņa</t>
  </si>
  <si>
    <t>25.02.2020.</t>
  </si>
  <si>
    <t>Aiga Kalniņa</t>
  </si>
  <si>
    <t>Papildus izmaiņas nav plānotas, jo 2015.gadā pievienota Vecauce un Vītīņi</t>
  </si>
  <si>
    <t>2015.gada 25.februāra lēmums</t>
  </si>
  <si>
    <t>Pakalpojuma tarifs ir izstrādāts un apstiprināts visā pakalpojumu sniegšanas zonā  - Auces novadā. Zaudējumi veidojas no vietām, kurās nav veikti ieguldījumi, uzlabota infrastruktūra, ir liela infiltrācija un biežas avārijas.</t>
  </si>
  <si>
    <t>Pakalpojuma tarifs ir izstrādāts un apstiprināts visā pakalpojumu sniegšanas zonā  - Auces novadā. Zaudējumi veidojas apdzīvotās vietās, kurās nav veikti ieguldījumi, uzlabota infrastruktūra.  Kopumā novērojams, ka pakalpojumu saņēmēji ūdens resursu  ir sākuši izmantot atbildīgāk, kā rezultātā samazinās pārdotais ūdens apjoms. Mērķtiecīgāk jāstrādā ar potenciālajiem jaunajiem  ūdens patērētājiem.</t>
  </si>
  <si>
    <t>Nav uzņēmuma bilancē</t>
  </si>
  <si>
    <t>28.77 dabiski mitras, 5.752 t sausna</t>
  </si>
  <si>
    <t>2.83 dabiski mitras (0.566 t sausna)</t>
  </si>
  <si>
    <t>3..7</t>
  </si>
  <si>
    <t>1986/2008</t>
  </si>
  <si>
    <t xml:space="preserve">Kopējais elektroenerģijas patēriņš kanalizācijai gadā, kWh/gadā </t>
  </si>
  <si>
    <t>nav uzņēmuma bilancē</t>
  </si>
  <si>
    <t>28 (kopā ar ŪSI)</t>
  </si>
  <si>
    <t>2013.-2025.</t>
  </si>
  <si>
    <t>546 EUR</t>
  </si>
  <si>
    <t>96 (285)</t>
  </si>
  <si>
    <t>120 (339)</t>
  </si>
  <si>
    <t>Uzņēmuma sratēģiju izstrādājusi S.Vilčinska (uzņēmuma vadītāja) Apstiprina Auces novada  Dome. Uz 1.gadu</t>
  </si>
  <si>
    <t>Nav izveidots, bet saistošajos ir minēts, ka jāveido</t>
  </si>
  <si>
    <t>2019.gads</t>
  </si>
  <si>
    <t>2019.gadā ir uzlabojušies rezultāti, šādas diemžēl bija 2018.gada analīzes (1 reizi ceturksnī)</t>
  </si>
  <si>
    <t>Q=7-10l/s</t>
  </si>
  <si>
    <t>Q=12 l/s</t>
  </si>
  <si>
    <t>Q=3.5 l/s</t>
  </si>
  <si>
    <t>Q=630</t>
  </si>
  <si>
    <t>Q=168</t>
  </si>
  <si>
    <t>Projekts plānots pabeigt 2020.gada decembrī visus tīklus, pēc tam tīkli būs pieejami 3007 iedz. Jeb 91.4%</t>
  </si>
  <si>
    <t>AUCE</t>
  </si>
  <si>
    <t>SAM 5.3.1.</t>
  </si>
  <si>
    <t>Projektu plānots pabeigt 2020.gada decembrī visus tīklus, pēc tam tīkli būs pieejami 3007 iedz. Jeb 91.4%</t>
  </si>
  <si>
    <t>Bez aizsērējumiem, bet tendence, ka aizsērējumi paliek vairāk, avārijas nav, tās ir maz. Ir mašīna no 2018.gada un sāk izmantot</t>
  </si>
  <si>
    <t>Zināmas vietas, kur ienāk lietus kanalizācija, bet maksa par to nav, vecie ielu posmi</t>
  </si>
  <si>
    <t>Avāriju paliek mazāk, jo būvē jaunus tīklus</t>
  </si>
  <si>
    <t>Šis ir kopā ar zudumiem ŪAS, jo pārdotais ir 56865.12m3, kas varētu būt dēļ normām (aprēķins uz pārdoto pēc ienākumiem) un sanāk ka maksā par zudumiem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</si>
</sst>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color theme="1"/>
      <name val="Calibri"/>
      <family val="2"/>
      <charset val="186"/>
      <scheme val="minor"/>
    </font>
    <font>
      <i/>
      <u/>
      <sz val="9"/>
      <color theme="1"/>
      <name val="Calibri"/>
      <family val="2"/>
      <charset val="186"/>
      <scheme val="minor"/>
    </font>
    <font>
      <sz val="11"/>
      <color rgb="FF0070C0"/>
      <name val="Calibri"/>
      <family val="2"/>
      <charset val="186"/>
      <scheme val="minor"/>
    </font>
    <font>
      <sz val="9"/>
      <color indexed="81"/>
      <name val="Tahoma"/>
      <family val="2"/>
    </font>
    <font>
      <b/>
      <sz val="9"/>
      <color indexed="81"/>
      <name val="Tahoma"/>
      <family val="2"/>
    </font>
    <font>
      <i/>
      <sz val="9"/>
      <color theme="0" tint="-0.499984740745262"/>
      <name val="Calibri"/>
      <family val="2"/>
      <scheme val="minor"/>
    </font>
    <font>
      <b/>
      <sz val="9"/>
      <color indexed="81"/>
      <name val="Tahoma"/>
      <family val="2"/>
      <charset val="186"/>
    </font>
    <font>
      <sz val="9"/>
      <color indexed="81"/>
      <name val="Tahoma"/>
      <family val="2"/>
      <charset val="186"/>
    </font>
    <font>
      <sz val="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2" fillId="0" borderId="0"/>
  </cellStyleXfs>
  <cellXfs count="18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3" fontId="0" fillId="0" borderId="7" xfId="0" applyNumberFormat="1" applyFill="1" applyBorder="1" applyAlignment="1">
      <alignment vertical="top"/>
    </xf>
    <xf numFmtId="3" fontId="0" fillId="0" borderId="1" xfId="0" applyNumberFormat="1" applyFill="1" applyBorder="1" applyAlignment="1">
      <alignment horizontal="right" vertical="top"/>
    </xf>
    <xf numFmtId="0" fontId="0" fillId="0" borderId="0" xfId="0" applyFill="1" applyBorder="1" applyAlignment="1">
      <alignment horizontal="center" vertical="center"/>
    </xf>
    <xf numFmtId="0" fontId="7" fillId="3" borderId="19" xfId="0" applyFont="1" applyFill="1" applyBorder="1" applyAlignment="1">
      <alignment horizontal="center" vertical="center" wrapText="1"/>
    </xf>
    <xf numFmtId="0" fontId="27" fillId="0" borderId="0" xfId="0" applyFont="1"/>
    <xf numFmtId="0" fontId="3" fillId="4" borderId="1" xfId="0" applyFont="1" applyFill="1" applyBorder="1" applyAlignment="1">
      <alignment vertical="top" wrapText="1"/>
    </xf>
    <xf numFmtId="3" fontId="8" fillId="0" borderId="0" xfId="0" applyNumberFormat="1" applyFont="1" applyFill="1" applyBorder="1" applyAlignment="1">
      <alignment vertical="top"/>
    </xf>
    <xf numFmtId="0" fontId="0" fillId="0" borderId="0" xfId="0" applyFont="1" applyFill="1" applyBorder="1" applyAlignment="1">
      <alignment horizontal="center" vertical="center" wrapText="1"/>
    </xf>
    <xf numFmtId="4" fontId="0" fillId="4" borderId="1" xfId="0" applyNumberFormat="1" applyFill="1" applyBorder="1" applyAlignment="1">
      <alignment vertical="top"/>
    </xf>
    <xf numFmtId="3" fontId="0" fillId="4" borderId="1" xfId="0" applyNumberFormat="1" applyFill="1" applyBorder="1" applyAlignment="1">
      <alignment horizontal="center" vertical="top"/>
    </xf>
    <xf numFmtId="3" fontId="0" fillId="4" borderId="1" xfId="0" applyNumberFormat="1" applyFill="1" applyBorder="1" applyAlignment="1">
      <alignment horizontal="right" vertical="top" indent="2"/>
    </xf>
    <xf numFmtId="0" fontId="22" fillId="0" borderId="0" xfId="0" applyFont="1" applyFill="1" applyBorder="1" applyAlignment="1">
      <alignment horizontal="center" vertical="center" wrapText="1"/>
    </xf>
    <xf numFmtId="0" fontId="0" fillId="4" borderId="1" xfId="0" applyFill="1" applyBorder="1" applyAlignment="1">
      <alignment wrapText="1"/>
    </xf>
    <xf numFmtId="4" fontId="0" fillId="0" borderId="1" xfId="0" applyNumberFormat="1" applyFill="1" applyBorder="1" applyAlignment="1">
      <alignment vertical="top"/>
    </xf>
    <xf numFmtId="4" fontId="0" fillId="4" borderId="1" xfId="0" applyNumberFormat="1" applyFill="1" applyBorder="1" applyAlignment="1">
      <alignment horizontal="right" vertical="top"/>
    </xf>
    <xf numFmtId="9" fontId="16"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30" fillId="0" borderId="1" xfId="0" applyFont="1" applyFill="1" applyBorder="1" applyAlignment="1">
      <alignment horizontal="center" vertical="center" wrapText="1"/>
    </xf>
    <xf numFmtId="2" fontId="3" fillId="4" borderId="7" xfId="0" applyNumberFormat="1" applyFont="1" applyFill="1" applyBorder="1" applyAlignment="1">
      <alignment vertical="top"/>
    </xf>
    <xf numFmtId="0" fontId="16" fillId="0" borderId="4" xfId="0" applyFont="1" applyBorder="1" applyAlignment="1">
      <alignment horizontal="center" vertical="center"/>
    </xf>
    <xf numFmtId="3" fontId="0" fillId="4" borderId="1" xfId="0" applyNumberFormat="1" applyFill="1" applyBorder="1" applyAlignment="1">
      <alignment horizontal="center" vertical="top" wrapText="1"/>
    </xf>
    <xf numFmtId="0" fontId="0" fillId="0" borderId="0" xfId="0" applyFill="1" applyBorder="1" applyAlignment="1">
      <alignment vertical="top"/>
    </xf>
    <xf numFmtId="164" fontId="0" fillId="4" borderId="1" xfId="0" applyNumberFormat="1" applyFill="1" applyBorder="1" applyAlignment="1">
      <alignment vertical="top"/>
    </xf>
    <xf numFmtId="3" fontId="3" fillId="4" borderId="1" xfId="0" applyNumberFormat="1" applyFont="1" applyFill="1" applyBorder="1" applyAlignment="1">
      <alignment vertical="top"/>
    </xf>
    <xf numFmtId="0" fontId="20" fillId="0" borderId="1" xfId="0" applyFont="1" applyBorder="1" applyAlignment="1">
      <alignment horizontal="right" wrapText="1"/>
    </xf>
    <xf numFmtId="0" fontId="2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49" fontId="2" fillId="2" borderId="1" xfId="0" applyNumberFormat="1"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16" fillId="4" borderId="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20" fillId="0" borderId="8" xfId="0" applyFont="1" applyBorder="1" applyAlignment="1">
      <alignment horizontal="center" wrapText="1"/>
    </xf>
    <xf numFmtId="0" fontId="20" fillId="0" borderId="10" xfId="0" applyFont="1" applyBorder="1" applyAlignment="1">
      <alignment horizontal="center" wrapText="1"/>
    </xf>
    <xf numFmtId="0" fontId="33" fillId="0" borderId="7" xfId="0" applyFont="1" applyBorder="1" applyAlignment="1">
      <alignment horizontal="left" wrapText="1"/>
    </xf>
    <xf numFmtId="0" fontId="33" fillId="0" borderId="2" xfId="0" applyFont="1"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20" fillId="7" borderId="25" xfId="0" applyFont="1" applyFill="1" applyBorder="1" applyAlignment="1">
      <alignment horizontal="right" wrapText="1"/>
    </xf>
    <xf numFmtId="0" fontId="20" fillId="7" borderId="26" xfId="0" applyFont="1" applyFill="1" applyBorder="1" applyAlignment="1">
      <alignment horizontal="right" wrapText="1"/>
    </xf>
    <xf numFmtId="0" fontId="0" fillId="0" borderId="4" xfId="0" applyBorder="1" applyAlignment="1">
      <alignment horizontal="center" vertical="center"/>
    </xf>
    <xf numFmtId="0" fontId="0" fillId="0" borderId="5" xfId="0" applyBorder="1" applyAlignment="1">
      <alignment horizontal="center" vertical="center"/>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view="pageBreakPreview" topLeftCell="A24" zoomScale="60" zoomScaleNormal="90" workbookViewId="0">
      <selection activeCell="H5" sqref="H5"/>
    </sheetView>
  </sheetViews>
  <sheetFormatPr defaultRowHeight="14.4" x14ac:dyDescent="0.3"/>
  <cols>
    <col min="1" max="1" width="40.5546875" style="3" customWidth="1"/>
    <col min="2" max="4" width="23.6640625" customWidth="1"/>
    <col min="5" max="5" width="23.6640625" hidden="1" customWidth="1"/>
    <col min="6" max="6" width="31.77734375" hidden="1" customWidth="1"/>
    <col min="7" max="7" width="23.6640625" hidden="1" customWidth="1"/>
    <col min="8" max="8" width="40.6640625" customWidth="1"/>
    <col min="9" max="11" width="23.6640625" customWidth="1"/>
    <col min="12" max="12" width="23.6640625" hidden="1" customWidth="1"/>
  </cols>
  <sheetData>
    <row r="1" spans="1:12" ht="49.5" customHeight="1" thickBot="1" x14ac:dyDescent="0.35">
      <c r="A1" s="7" t="s">
        <v>141</v>
      </c>
      <c r="B1" s="152" t="s">
        <v>211</v>
      </c>
      <c r="C1" s="153"/>
      <c r="D1" s="154"/>
      <c r="E1" s="94"/>
      <c r="F1" s="94"/>
      <c r="G1" s="94"/>
    </row>
    <row r="2" spans="1:12" ht="49.5" customHeight="1" thickBot="1" x14ac:dyDescent="0.35">
      <c r="A2" s="88" t="s">
        <v>145</v>
      </c>
      <c r="B2" s="156" t="s">
        <v>157</v>
      </c>
      <c r="C2" s="157"/>
      <c r="D2" s="158"/>
      <c r="E2" s="94"/>
      <c r="F2" s="94"/>
      <c r="G2" s="94"/>
    </row>
    <row r="3" spans="1:12" ht="49.5" customHeight="1" thickBot="1" x14ac:dyDescent="0.35">
      <c r="A3" s="88" t="s">
        <v>144</v>
      </c>
      <c r="B3" s="156" t="s">
        <v>183</v>
      </c>
      <c r="C3" s="157"/>
      <c r="D3" s="158"/>
      <c r="E3" s="94"/>
      <c r="F3" s="94"/>
      <c r="G3" s="94"/>
    </row>
    <row r="4" spans="1:12" ht="49.2" customHeight="1" thickBot="1" x14ac:dyDescent="0.35">
      <c r="A4" s="88" t="s">
        <v>146</v>
      </c>
      <c r="B4" s="156" t="s">
        <v>182</v>
      </c>
      <c r="C4" s="157"/>
      <c r="D4" s="158"/>
      <c r="E4" s="94"/>
      <c r="F4" s="94"/>
      <c r="G4" s="94"/>
    </row>
    <row r="5" spans="1:12" ht="49.2" customHeight="1" thickBot="1" x14ac:dyDescent="0.35">
      <c r="A5" s="95" t="s">
        <v>153</v>
      </c>
      <c r="B5" s="156" t="s">
        <v>184</v>
      </c>
      <c r="C5" s="157"/>
      <c r="D5" s="158"/>
      <c r="E5" s="94"/>
      <c r="F5" s="94"/>
      <c r="G5" s="94"/>
    </row>
    <row r="6" spans="1:12" ht="21.75" customHeight="1" x14ac:dyDescent="0.3">
      <c r="A6" s="5"/>
      <c r="B6" s="6"/>
      <c r="C6" s="6"/>
      <c r="D6" s="6"/>
      <c r="E6" s="6"/>
      <c r="F6" s="6"/>
      <c r="G6" s="6"/>
    </row>
    <row r="7" spans="1:12" s="4" customFormat="1" ht="18" customHeight="1" x14ac:dyDescent="0.3">
      <c r="A7" s="155" t="s">
        <v>110</v>
      </c>
      <c r="B7" s="155"/>
      <c r="C7" s="155"/>
      <c r="D7" s="155"/>
      <c r="E7" s="87"/>
      <c r="F7" s="87"/>
      <c r="G7" s="87"/>
      <c r="H7" s="146" t="s">
        <v>111</v>
      </c>
      <c r="I7" s="146"/>
      <c r="J7" s="146"/>
      <c r="K7" s="146"/>
      <c r="L7" s="87"/>
    </row>
    <row r="8" spans="1:12" ht="55.5" customHeight="1" x14ac:dyDescent="0.3">
      <c r="A8" s="118" t="s">
        <v>7</v>
      </c>
      <c r="B8" s="118" t="s">
        <v>92</v>
      </c>
      <c r="C8" s="118" t="s">
        <v>126</v>
      </c>
      <c r="D8" s="125" t="s">
        <v>22</v>
      </c>
      <c r="E8" s="118" t="s">
        <v>147</v>
      </c>
      <c r="F8" s="125" t="s">
        <v>148</v>
      </c>
      <c r="G8" s="125" t="s">
        <v>149</v>
      </c>
      <c r="H8" s="147" t="s">
        <v>7</v>
      </c>
      <c r="I8" s="147" t="s">
        <v>112</v>
      </c>
      <c r="J8" s="147" t="s">
        <v>9</v>
      </c>
      <c r="K8" s="148" t="s">
        <v>22</v>
      </c>
      <c r="L8" s="118" t="s">
        <v>147</v>
      </c>
    </row>
    <row r="9" spans="1:12" ht="129" customHeight="1" x14ac:dyDescent="0.3">
      <c r="A9" s="118"/>
      <c r="B9" s="118"/>
      <c r="C9" s="118"/>
      <c r="D9" s="125"/>
      <c r="E9" s="119"/>
      <c r="F9" s="125"/>
      <c r="G9" s="125"/>
      <c r="H9" s="147"/>
      <c r="I9" s="147"/>
      <c r="J9" s="147"/>
      <c r="K9" s="148"/>
      <c r="L9" s="119"/>
    </row>
    <row r="10" spans="1:12" x14ac:dyDescent="0.3">
      <c r="A10" s="149" t="s">
        <v>18</v>
      </c>
      <c r="B10" s="149"/>
      <c r="C10" s="149"/>
      <c r="D10" s="149"/>
      <c r="E10" s="85"/>
      <c r="F10" s="85"/>
      <c r="G10" s="85"/>
      <c r="H10" s="124" t="s">
        <v>131</v>
      </c>
      <c r="I10" s="124"/>
      <c r="J10" s="124"/>
      <c r="K10" s="124"/>
      <c r="L10" s="85"/>
    </row>
    <row r="11" spans="1:12" ht="46.95" customHeight="1" x14ac:dyDescent="0.3">
      <c r="A11" s="17" t="s">
        <v>19</v>
      </c>
      <c r="B11" s="8"/>
      <c r="C11" s="16" t="s">
        <v>199</v>
      </c>
      <c r="D11" s="8">
        <f>D12+D13+D14</f>
        <v>585580</v>
      </c>
      <c r="E11" s="8"/>
      <c r="F11" s="8"/>
      <c r="G11" s="8"/>
      <c r="H11" s="68" t="s">
        <v>127</v>
      </c>
      <c r="I11" s="69"/>
      <c r="J11" s="70" t="s">
        <v>200</v>
      </c>
      <c r="K11" s="69">
        <f>K12+K14</f>
        <v>1080000</v>
      </c>
      <c r="L11" s="8"/>
    </row>
    <row r="12" spans="1:12" x14ac:dyDescent="0.3">
      <c r="A12" s="18" t="s">
        <v>0</v>
      </c>
      <c r="B12" s="45">
        <v>2300</v>
      </c>
      <c r="C12" s="9"/>
      <c r="D12" s="56">
        <f>B12*230</f>
        <v>529000</v>
      </c>
      <c r="E12" s="89"/>
      <c r="F12" s="89"/>
      <c r="G12" s="89"/>
      <c r="H12" s="130" t="s">
        <v>116</v>
      </c>
      <c r="I12" s="132">
        <v>6000</v>
      </c>
      <c r="J12" s="136"/>
      <c r="K12" s="134">
        <f>I12*180</f>
        <v>1080000</v>
      </c>
      <c r="L12" s="89"/>
    </row>
    <row r="13" spans="1:12" x14ac:dyDescent="0.3">
      <c r="A13" s="18" t="s">
        <v>1</v>
      </c>
      <c r="B13" s="45">
        <v>150</v>
      </c>
      <c r="C13" s="9"/>
      <c r="D13" s="56">
        <f>B13*230</f>
        <v>34500</v>
      </c>
      <c r="E13" s="90"/>
      <c r="F13" s="90"/>
      <c r="G13" s="90"/>
      <c r="H13" s="131"/>
      <c r="I13" s="133"/>
      <c r="J13" s="137"/>
      <c r="K13" s="135"/>
      <c r="L13" s="90"/>
    </row>
    <row r="14" spans="1:12" x14ac:dyDescent="0.3">
      <c r="A14" s="18" t="s">
        <v>4</v>
      </c>
      <c r="B14" s="45">
        <v>96</v>
      </c>
      <c r="C14" s="9"/>
      <c r="D14" s="30">
        <f>B14*230</f>
        <v>22080</v>
      </c>
      <c r="E14" s="20"/>
      <c r="F14" s="20"/>
      <c r="G14" s="20"/>
      <c r="H14" s="18" t="s">
        <v>4</v>
      </c>
      <c r="I14" s="45"/>
      <c r="J14" s="9"/>
      <c r="K14" s="30">
        <v>0</v>
      </c>
      <c r="L14" s="20"/>
    </row>
    <row r="15" spans="1:12" ht="62.4" x14ac:dyDescent="0.3">
      <c r="A15" s="19" t="s">
        <v>21</v>
      </c>
      <c r="B15" s="11"/>
      <c r="C15" s="12"/>
      <c r="D15" s="13">
        <f>D16+D17+D18</f>
        <v>80000</v>
      </c>
      <c r="E15" s="13"/>
      <c r="F15" s="13"/>
      <c r="G15" s="13"/>
      <c r="H15" s="71" t="s">
        <v>128</v>
      </c>
      <c r="I15" s="72"/>
      <c r="J15" s="73"/>
      <c r="K15" s="74">
        <f>K16+K17+K18</f>
        <v>0</v>
      </c>
      <c r="L15" s="13"/>
    </row>
    <row r="16" spans="1:12" x14ac:dyDescent="0.3">
      <c r="A16" s="18" t="s">
        <v>2</v>
      </c>
      <c r="B16" s="45">
        <v>2</v>
      </c>
      <c r="C16" s="9"/>
      <c r="D16" s="56">
        <v>80000</v>
      </c>
      <c r="E16" s="91"/>
      <c r="F16" s="91"/>
      <c r="G16" s="91"/>
      <c r="H16" s="18" t="s">
        <v>117</v>
      </c>
      <c r="I16" s="45"/>
      <c r="J16" s="9"/>
      <c r="K16" s="56">
        <v>0</v>
      </c>
      <c r="L16" s="91"/>
    </row>
    <row r="17" spans="1:12" ht="41.4" x14ac:dyDescent="0.3">
      <c r="A17" s="18" t="s">
        <v>12</v>
      </c>
      <c r="B17" s="45"/>
      <c r="C17" s="9"/>
      <c r="D17" s="56">
        <v>0</v>
      </c>
      <c r="E17" s="91"/>
      <c r="F17" s="91"/>
      <c r="G17" s="91"/>
      <c r="H17" s="18" t="s">
        <v>118</v>
      </c>
      <c r="I17" s="45"/>
      <c r="J17" s="9"/>
      <c r="K17" s="56">
        <v>0</v>
      </c>
      <c r="L17" s="91"/>
    </row>
    <row r="18" spans="1:12" ht="27.6" x14ac:dyDescent="0.3">
      <c r="A18" s="18" t="s">
        <v>11</v>
      </c>
      <c r="B18" s="45"/>
      <c r="C18" s="9"/>
      <c r="D18" s="56">
        <v>0</v>
      </c>
      <c r="E18" s="91"/>
      <c r="F18" s="91"/>
      <c r="G18" s="91"/>
      <c r="H18" s="18" t="s">
        <v>119</v>
      </c>
      <c r="I18" s="45"/>
      <c r="J18" s="9"/>
      <c r="K18" s="56">
        <v>0</v>
      </c>
      <c r="L18" s="91"/>
    </row>
    <row r="19" spans="1:12" ht="85.95" customHeight="1" x14ac:dyDescent="0.3">
      <c r="A19" s="17" t="s">
        <v>20</v>
      </c>
      <c r="B19" s="8"/>
      <c r="C19" s="16" t="s">
        <v>23</v>
      </c>
      <c r="D19" s="8">
        <f>D20+D21+D22</f>
        <v>0</v>
      </c>
      <c r="E19" s="8"/>
      <c r="F19" s="8"/>
      <c r="G19" s="126" t="s">
        <v>150</v>
      </c>
      <c r="H19" s="68" t="s">
        <v>129</v>
      </c>
      <c r="I19" s="69"/>
      <c r="J19" s="70" t="s">
        <v>23</v>
      </c>
      <c r="K19" s="69" t="e">
        <f>#REF!+K20+K22</f>
        <v>#REF!</v>
      </c>
      <c r="L19" s="8"/>
    </row>
    <row r="20" spans="1:12" x14ac:dyDescent="0.3">
      <c r="A20" s="18" t="s">
        <v>0</v>
      </c>
      <c r="B20" s="45"/>
      <c r="C20" s="9"/>
      <c r="D20" s="56">
        <v>0</v>
      </c>
      <c r="E20" s="89"/>
      <c r="F20" s="89"/>
      <c r="G20" s="127"/>
      <c r="H20" s="130" t="s">
        <v>1</v>
      </c>
      <c r="I20" s="138"/>
      <c r="J20" s="140"/>
      <c r="K20" s="122">
        <v>0</v>
      </c>
      <c r="L20" s="89"/>
    </row>
    <row r="21" spans="1:12" x14ac:dyDescent="0.3">
      <c r="A21" s="18" t="s">
        <v>1</v>
      </c>
      <c r="B21" s="45"/>
      <c r="C21" s="9"/>
      <c r="D21" s="56">
        <v>0</v>
      </c>
      <c r="E21" s="90"/>
      <c r="F21" s="90"/>
      <c r="G21" s="127"/>
      <c r="H21" s="131"/>
      <c r="I21" s="139"/>
      <c r="J21" s="141"/>
      <c r="K21" s="123"/>
      <c r="L21" s="90"/>
    </row>
    <row r="22" spans="1:12" x14ac:dyDescent="0.3">
      <c r="A22" s="18" t="s">
        <v>4</v>
      </c>
      <c r="B22" s="45"/>
      <c r="C22" s="9"/>
      <c r="D22" s="30">
        <v>0</v>
      </c>
      <c r="E22" s="20"/>
      <c r="F22" s="20"/>
      <c r="G22" s="127"/>
      <c r="H22" s="18" t="s">
        <v>4</v>
      </c>
      <c r="I22" s="45"/>
      <c r="J22" s="9"/>
      <c r="K22" s="30">
        <v>0</v>
      </c>
      <c r="L22" s="20"/>
    </row>
    <row r="23" spans="1:12" ht="78" x14ac:dyDescent="0.3">
      <c r="A23" s="19" t="s">
        <v>113</v>
      </c>
      <c r="B23" s="11"/>
      <c r="C23" s="12"/>
      <c r="D23" s="13">
        <f>D24+D25+D26</f>
        <v>0</v>
      </c>
      <c r="E23" s="13"/>
      <c r="F23" s="13"/>
      <c r="G23" s="127"/>
      <c r="H23" s="71" t="s">
        <v>130</v>
      </c>
      <c r="I23" s="72"/>
      <c r="J23" s="73"/>
      <c r="K23" s="74">
        <f>K24+K25+K26</f>
        <v>0</v>
      </c>
      <c r="L23" s="13"/>
    </row>
    <row r="24" spans="1:12" x14ac:dyDescent="0.3">
      <c r="A24" s="18" t="s">
        <v>2</v>
      </c>
      <c r="B24" s="45"/>
      <c r="C24" s="9"/>
      <c r="D24" s="56">
        <v>0</v>
      </c>
      <c r="E24" s="91"/>
      <c r="F24" s="91"/>
      <c r="G24" s="127"/>
      <c r="H24" s="18" t="s">
        <v>117</v>
      </c>
      <c r="I24" s="45"/>
      <c r="J24" s="9"/>
      <c r="K24" s="56">
        <v>0</v>
      </c>
      <c r="L24" s="91"/>
    </row>
    <row r="25" spans="1:12" ht="41.4" x14ac:dyDescent="0.3">
      <c r="A25" s="18" t="s">
        <v>12</v>
      </c>
      <c r="B25" s="45"/>
      <c r="C25" s="9"/>
      <c r="D25" s="56">
        <v>0</v>
      </c>
      <c r="E25" s="91"/>
      <c r="F25" s="91"/>
      <c r="G25" s="127"/>
      <c r="H25" s="18" t="s">
        <v>118</v>
      </c>
      <c r="I25" s="45"/>
      <c r="J25" s="9"/>
      <c r="K25" s="56">
        <v>0</v>
      </c>
      <c r="L25" s="91"/>
    </row>
    <row r="26" spans="1:12" ht="27.6" x14ac:dyDescent="0.3">
      <c r="A26" s="18" t="s">
        <v>11</v>
      </c>
      <c r="B26" s="45"/>
      <c r="C26" s="9"/>
      <c r="D26" s="56">
        <v>0</v>
      </c>
      <c r="E26" s="91"/>
      <c r="F26" s="91"/>
      <c r="G26" s="128"/>
      <c r="H26" s="18" t="s">
        <v>119</v>
      </c>
      <c r="I26" s="45"/>
      <c r="J26" s="9"/>
      <c r="K26" s="56">
        <v>0</v>
      </c>
      <c r="L26" s="91"/>
    </row>
    <row r="27" spans="1:12" x14ac:dyDescent="0.3">
      <c r="A27" s="149" t="s">
        <v>5</v>
      </c>
      <c r="B27" s="149"/>
      <c r="C27" s="149"/>
      <c r="D27" s="149"/>
      <c r="E27" s="85"/>
      <c r="F27" s="85"/>
      <c r="G27" s="85"/>
      <c r="H27" s="124" t="s">
        <v>114</v>
      </c>
      <c r="I27" s="124"/>
      <c r="J27" s="124"/>
      <c r="K27" s="124"/>
      <c r="L27" s="85"/>
    </row>
    <row r="28" spans="1:12" ht="31.2" customHeight="1" x14ac:dyDescent="0.3">
      <c r="A28" s="19" t="s">
        <v>8</v>
      </c>
      <c r="B28" s="14"/>
      <c r="C28" s="12"/>
      <c r="D28" s="8">
        <f>SUM(D29:D33)</f>
        <v>529000</v>
      </c>
      <c r="E28" s="8"/>
      <c r="F28" s="8"/>
      <c r="G28" s="126" t="s">
        <v>151</v>
      </c>
      <c r="H28" s="71" t="s">
        <v>115</v>
      </c>
      <c r="I28" s="75"/>
      <c r="J28" s="73"/>
      <c r="K28" s="69">
        <f>SUM(K29:K33)</f>
        <v>0</v>
      </c>
      <c r="L28" s="8"/>
    </row>
    <row r="29" spans="1:12" x14ac:dyDescent="0.3">
      <c r="A29" s="18" t="s">
        <v>0</v>
      </c>
      <c r="B29" s="115">
        <v>2300</v>
      </c>
      <c r="C29" s="15"/>
      <c r="D29" s="30">
        <f>B29:B30*230</f>
        <v>529000</v>
      </c>
      <c r="E29" s="92"/>
      <c r="F29" s="92"/>
      <c r="G29" s="127"/>
      <c r="H29" s="130" t="s">
        <v>1</v>
      </c>
      <c r="I29" s="142"/>
      <c r="J29" s="144"/>
      <c r="K29" s="122">
        <v>0</v>
      </c>
      <c r="L29" s="92"/>
    </row>
    <row r="30" spans="1:12" x14ac:dyDescent="0.3">
      <c r="A30" s="18" t="s">
        <v>1</v>
      </c>
      <c r="B30" s="45"/>
      <c r="C30" s="9"/>
      <c r="D30" s="56">
        <v>0</v>
      </c>
      <c r="E30" s="90"/>
      <c r="F30" s="90"/>
      <c r="G30" s="127"/>
      <c r="H30" s="131"/>
      <c r="I30" s="143"/>
      <c r="J30" s="145"/>
      <c r="K30" s="123"/>
      <c r="L30" s="90"/>
    </row>
    <row r="31" spans="1:12" x14ac:dyDescent="0.3">
      <c r="A31" s="18" t="s">
        <v>3</v>
      </c>
      <c r="B31" s="45"/>
      <c r="C31" s="9"/>
      <c r="D31" s="56">
        <v>0</v>
      </c>
      <c r="E31" s="91"/>
      <c r="F31" s="91"/>
      <c r="G31" s="127"/>
      <c r="H31" s="18" t="s">
        <v>120</v>
      </c>
      <c r="I31" s="45"/>
      <c r="J31" s="9"/>
      <c r="K31" s="56">
        <v>0</v>
      </c>
      <c r="L31" s="91"/>
    </row>
    <row r="32" spans="1:12" ht="31.95" customHeight="1" x14ac:dyDescent="0.3">
      <c r="A32" s="18" t="s">
        <v>16</v>
      </c>
      <c r="B32" s="45"/>
      <c r="C32" s="9"/>
      <c r="D32" s="56">
        <v>0</v>
      </c>
      <c r="E32" s="89"/>
      <c r="F32" s="89"/>
      <c r="G32" s="127"/>
      <c r="H32" s="130" t="s">
        <v>121</v>
      </c>
      <c r="I32" s="138"/>
      <c r="J32" s="140"/>
      <c r="K32" s="122"/>
      <c r="L32" s="89"/>
    </row>
    <row r="33" spans="1:12" ht="31.95" customHeight="1" x14ac:dyDescent="0.3">
      <c r="A33" s="18" t="s">
        <v>88</v>
      </c>
      <c r="B33" s="45"/>
      <c r="C33" s="9"/>
      <c r="D33" s="56"/>
      <c r="E33" s="90"/>
      <c r="F33" s="90"/>
      <c r="G33" s="128"/>
      <c r="H33" s="131"/>
      <c r="I33" s="139"/>
      <c r="J33" s="141"/>
      <c r="K33" s="123"/>
      <c r="L33" s="90"/>
    </row>
    <row r="34" spans="1:12" ht="30.6" customHeight="1" x14ac:dyDescent="0.3">
      <c r="A34" s="150" t="s">
        <v>6</v>
      </c>
      <c r="B34" s="151"/>
      <c r="C34" s="151"/>
      <c r="D34" s="151"/>
      <c r="E34" s="86"/>
      <c r="F34" s="86"/>
      <c r="G34" s="86"/>
      <c r="H34" s="120" t="s">
        <v>122</v>
      </c>
      <c r="I34" s="121"/>
      <c r="J34" s="121"/>
      <c r="K34" s="121"/>
      <c r="L34" s="86"/>
    </row>
    <row r="35" spans="1:12" ht="46.8" x14ac:dyDescent="0.3">
      <c r="A35" s="19" t="s">
        <v>84</v>
      </c>
      <c r="B35" s="11"/>
      <c r="C35" s="12"/>
      <c r="D35" s="8">
        <f>SUM(D36:D39)</f>
        <v>0</v>
      </c>
      <c r="E35" s="8"/>
      <c r="F35" s="8"/>
      <c r="G35" s="117" t="s">
        <v>152</v>
      </c>
      <c r="H35" s="71" t="s">
        <v>84</v>
      </c>
      <c r="I35" s="72"/>
      <c r="J35" s="73"/>
      <c r="K35" s="69">
        <f>SUM(K36:K38)</f>
        <v>0</v>
      </c>
      <c r="L35" s="8"/>
    </row>
    <row r="36" spans="1:12" ht="69" x14ac:dyDescent="0.3">
      <c r="A36" s="18" t="s">
        <v>13</v>
      </c>
      <c r="B36" s="45"/>
      <c r="C36" s="9"/>
      <c r="D36" s="57">
        <v>0</v>
      </c>
      <c r="E36" s="93"/>
      <c r="F36" s="93"/>
      <c r="G36" s="117"/>
      <c r="H36" s="18" t="s">
        <v>123</v>
      </c>
      <c r="I36" s="45"/>
      <c r="J36" s="9"/>
      <c r="K36" s="57">
        <v>0</v>
      </c>
      <c r="L36" s="93"/>
    </row>
    <row r="37" spans="1:12" ht="27.6" x14ac:dyDescent="0.3">
      <c r="A37" s="18" t="s">
        <v>14</v>
      </c>
      <c r="B37" s="45"/>
      <c r="C37" s="9"/>
      <c r="D37" s="57">
        <v>0</v>
      </c>
      <c r="E37" s="93"/>
      <c r="F37" s="93"/>
      <c r="G37" s="117"/>
      <c r="H37" s="18" t="s">
        <v>124</v>
      </c>
      <c r="I37" s="45"/>
      <c r="J37" s="9"/>
      <c r="K37" s="57">
        <v>0</v>
      </c>
      <c r="L37" s="93"/>
    </row>
    <row r="38" spans="1:12" ht="27.6" x14ac:dyDescent="0.3">
      <c r="A38" s="18" t="s">
        <v>15</v>
      </c>
      <c r="B38" s="45"/>
      <c r="C38" s="9"/>
      <c r="D38" s="57">
        <v>0</v>
      </c>
      <c r="E38" s="93"/>
      <c r="F38" s="93"/>
      <c r="G38" s="117"/>
      <c r="H38" s="18" t="s">
        <v>125</v>
      </c>
      <c r="I38" s="45"/>
      <c r="J38" s="9"/>
      <c r="K38" s="57">
        <v>0</v>
      </c>
      <c r="L38" s="93"/>
    </row>
    <row r="39" spans="1:12" ht="27.6" x14ac:dyDescent="0.3">
      <c r="A39" s="18" t="s">
        <v>17</v>
      </c>
      <c r="B39" s="45"/>
      <c r="C39" s="9"/>
      <c r="D39" s="57">
        <v>0</v>
      </c>
      <c r="E39" s="93"/>
      <c r="F39" s="93"/>
      <c r="G39" s="117"/>
      <c r="L39" s="93"/>
    </row>
    <row r="40" spans="1:12" ht="30" customHeight="1" x14ac:dyDescent="0.3">
      <c r="A40" s="129" t="s">
        <v>10</v>
      </c>
      <c r="B40" s="129"/>
      <c r="C40" s="129"/>
      <c r="D40" s="129"/>
      <c r="E40" s="84"/>
      <c r="F40" s="84"/>
      <c r="G40" s="84"/>
      <c r="H40" s="129" t="s">
        <v>10</v>
      </c>
      <c r="I40" s="129"/>
      <c r="J40" s="129"/>
      <c r="K40" s="129"/>
    </row>
    <row r="41" spans="1:12" x14ac:dyDescent="0.3">
      <c r="A41"/>
      <c r="B41" s="1"/>
      <c r="C41" s="1"/>
    </row>
    <row r="42" spans="1:12" x14ac:dyDescent="0.3">
      <c r="A42"/>
    </row>
    <row r="43" spans="1:12" x14ac:dyDescent="0.3">
      <c r="A43"/>
      <c r="B43" s="1"/>
      <c r="C43" s="1"/>
    </row>
    <row r="44" spans="1:12" x14ac:dyDescent="0.3">
      <c r="A44"/>
      <c r="B44" s="2"/>
      <c r="C44" s="2"/>
    </row>
    <row r="45" spans="1:12" x14ac:dyDescent="0.3">
      <c r="A45"/>
    </row>
    <row r="46" spans="1:12" x14ac:dyDescent="0.3">
      <c r="A46"/>
    </row>
    <row r="47" spans="1:12" x14ac:dyDescent="0.3">
      <c r="A47"/>
      <c r="B47" s="1"/>
      <c r="C47" s="1"/>
    </row>
    <row r="48" spans="1:12"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46">
    <mergeCell ref="A40:D40"/>
    <mergeCell ref="A10:D10"/>
    <mergeCell ref="A27:D27"/>
    <mergeCell ref="A34:D34"/>
    <mergeCell ref="B1:D1"/>
    <mergeCell ref="A7:D7"/>
    <mergeCell ref="D8:D9"/>
    <mergeCell ref="A8:A9"/>
    <mergeCell ref="B8:B9"/>
    <mergeCell ref="C8:C9"/>
    <mergeCell ref="B2:D2"/>
    <mergeCell ref="B3:D3"/>
    <mergeCell ref="B4:D4"/>
    <mergeCell ref="B5:D5"/>
    <mergeCell ref="H7:K7"/>
    <mergeCell ref="H8:H9"/>
    <mergeCell ref="I8:I9"/>
    <mergeCell ref="J8:J9"/>
    <mergeCell ref="K8:K9"/>
    <mergeCell ref="H40:K40"/>
    <mergeCell ref="H12:H13"/>
    <mergeCell ref="I12:I13"/>
    <mergeCell ref="K12:K13"/>
    <mergeCell ref="J12:J13"/>
    <mergeCell ref="H20:H21"/>
    <mergeCell ref="I20:I21"/>
    <mergeCell ref="J20:J21"/>
    <mergeCell ref="K20:K21"/>
    <mergeCell ref="H29:H30"/>
    <mergeCell ref="I29:I30"/>
    <mergeCell ref="J29:J30"/>
    <mergeCell ref="K29:K30"/>
    <mergeCell ref="H32:H33"/>
    <mergeCell ref="I32:I33"/>
    <mergeCell ref="J32:J33"/>
    <mergeCell ref="E8:E9"/>
    <mergeCell ref="F8:F9"/>
    <mergeCell ref="G8:G9"/>
    <mergeCell ref="G19:G26"/>
    <mergeCell ref="G28:G33"/>
    <mergeCell ref="G35:G39"/>
    <mergeCell ref="L8:L9"/>
    <mergeCell ref="H34:K34"/>
    <mergeCell ref="K32:K33"/>
    <mergeCell ref="H10:K10"/>
    <mergeCell ref="H27:K27"/>
  </mergeCells>
  <pageMargins left="0.7" right="0.7" top="0.75" bottom="0.75" header="0.3" footer="0.3"/>
  <pageSetup paperSize="9" scale="3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view="pageBreakPreview" topLeftCell="A8" zoomScaleNormal="100" zoomScaleSheetLayoutView="100" workbookViewId="0">
      <selection activeCell="B17" sqref="B17"/>
    </sheetView>
  </sheetViews>
  <sheetFormatPr defaultRowHeight="14.4" x14ac:dyDescent="0.3"/>
  <cols>
    <col min="1" max="1" width="48.33203125" customWidth="1"/>
    <col min="2" max="2" width="26.88671875" customWidth="1"/>
  </cols>
  <sheetData>
    <row r="1" spans="1:7" ht="101.4" customHeight="1" thickBot="1" x14ac:dyDescent="0.35">
      <c r="A1" s="7" t="s">
        <v>141</v>
      </c>
      <c r="B1" s="111" t="s">
        <v>211</v>
      </c>
    </row>
    <row r="2" spans="1:7" x14ac:dyDescent="0.3">
      <c r="A2" s="5"/>
      <c r="B2" s="6"/>
    </row>
    <row r="3" spans="1:7" ht="30.6" customHeight="1" x14ac:dyDescent="0.3">
      <c r="A3" s="159" t="s">
        <v>100</v>
      </c>
      <c r="B3" s="160"/>
    </row>
    <row r="4" spans="1:7" ht="48.6" customHeight="1" x14ac:dyDescent="0.3">
      <c r="A4" s="63" t="s">
        <v>97</v>
      </c>
      <c r="B4" s="62" t="s">
        <v>186</v>
      </c>
      <c r="C4" s="37"/>
    </row>
    <row r="5" spans="1:7" ht="28.8" x14ac:dyDescent="0.3">
      <c r="A5" s="63" t="s">
        <v>98</v>
      </c>
      <c r="B5" s="62" t="s">
        <v>197</v>
      </c>
      <c r="C5" s="37"/>
    </row>
    <row r="6" spans="1:7" ht="43.2" x14ac:dyDescent="0.3">
      <c r="A6" s="63" t="s">
        <v>132</v>
      </c>
      <c r="B6" s="62" t="s">
        <v>185</v>
      </c>
    </row>
    <row r="7" spans="1:7" ht="38.4" customHeight="1" x14ac:dyDescent="0.3">
      <c r="A7" s="63" t="s">
        <v>108</v>
      </c>
      <c r="B7" s="112" t="s">
        <v>198</v>
      </c>
    </row>
    <row r="8" spans="1:7" ht="25.2" customHeight="1" x14ac:dyDescent="0.3">
      <c r="A8" s="63" t="s">
        <v>107</v>
      </c>
      <c r="B8" s="112">
        <v>2</v>
      </c>
    </row>
    <row r="9" spans="1:7" ht="45.6" customHeight="1" x14ac:dyDescent="0.3">
      <c r="A9" s="159" t="s">
        <v>96</v>
      </c>
      <c r="B9" s="160"/>
    </row>
    <row r="10" spans="1:7" ht="31.2" customHeight="1" x14ac:dyDescent="0.3">
      <c r="A10" s="52" t="s">
        <v>94</v>
      </c>
      <c r="B10" s="62" t="s">
        <v>155</v>
      </c>
    </row>
    <row r="11" spans="1:7" ht="41.4" customHeight="1" x14ac:dyDescent="0.3">
      <c r="A11" s="52" t="s">
        <v>133</v>
      </c>
      <c r="B11" s="30" t="s">
        <v>154</v>
      </c>
    </row>
    <row r="12" spans="1:7" ht="70.2" customHeight="1" x14ac:dyDescent="0.3">
      <c r="A12" s="52" t="s">
        <v>95</v>
      </c>
      <c r="B12" s="62" t="s">
        <v>156</v>
      </c>
      <c r="C12" s="161"/>
      <c r="D12" s="162"/>
      <c r="E12" s="162"/>
      <c r="F12" s="162"/>
      <c r="G12" s="162"/>
    </row>
    <row r="13" spans="1:7" ht="33.6" customHeight="1" x14ac:dyDescent="0.3">
      <c r="A13" s="52" t="s">
        <v>134</v>
      </c>
      <c r="B13" s="62" t="s">
        <v>202</v>
      </c>
    </row>
    <row r="14" spans="1:7" ht="58.8" customHeight="1" x14ac:dyDescent="0.3">
      <c r="A14" s="67" t="s">
        <v>109</v>
      </c>
      <c r="B14" s="104" t="s">
        <v>201</v>
      </c>
      <c r="C14" s="37"/>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topLeftCell="A21" zoomScale="60" zoomScaleNormal="80" workbookViewId="0">
      <selection activeCell="H33" sqref="H33:H35"/>
    </sheetView>
  </sheetViews>
  <sheetFormatPr defaultRowHeight="14.4" x14ac:dyDescent="0.3"/>
  <cols>
    <col min="1" max="1" width="40.5546875" style="3" customWidth="1"/>
    <col min="2" max="2" width="18.5546875" customWidth="1"/>
    <col min="3" max="3" width="23.109375" customWidth="1"/>
    <col min="4" max="4" width="20.5546875" customWidth="1"/>
    <col min="5" max="5" width="17.77734375" customWidth="1"/>
    <col min="6" max="6" width="16.6640625" customWidth="1"/>
    <col min="7" max="7" width="18" customWidth="1"/>
    <col min="8" max="8" width="27.33203125" customWidth="1"/>
    <col min="10" max="10" width="42.44140625" customWidth="1"/>
    <col min="11" max="11" width="22.5546875" customWidth="1"/>
  </cols>
  <sheetData>
    <row r="1" spans="1:10" ht="49.5" customHeight="1" thickBot="1" x14ac:dyDescent="0.35">
      <c r="A1" s="7" t="s">
        <v>141</v>
      </c>
      <c r="B1" s="166" t="s">
        <v>211</v>
      </c>
      <c r="C1" s="167"/>
      <c r="D1" s="167"/>
    </row>
    <row r="2" spans="1:10" ht="21.75" customHeight="1" x14ac:dyDescent="0.3">
      <c r="A2" s="5"/>
      <c r="B2" s="6"/>
      <c r="C2" s="6"/>
      <c r="D2" s="6"/>
    </row>
    <row r="3" spans="1:10" s="4" customFormat="1" ht="18" customHeight="1" x14ac:dyDescent="0.3">
      <c r="A3" s="155" t="s">
        <v>25</v>
      </c>
      <c r="B3" s="155"/>
      <c r="C3" s="155"/>
      <c r="D3" s="155"/>
    </row>
    <row r="4" spans="1:10" s="4" customFormat="1" ht="36" customHeight="1" x14ac:dyDescent="0.3">
      <c r="A4" s="82" t="s">
        <v>171</v>
      </c>
      <c r="B4" s="30">
        <v>2547</v>
      </c>
      <c r="C4" s="80"/>
      <c r="D4" s="80"/>
    </row>
    <row r="5" spans="1:10" ht="29.4" customHeight="1" x14ac:dyDescent="0.3">
      <c r="A5" s="24" t="s">
        <v>172</v>
      </c>
      <c r="B5" s="30">
        <v>3292</v>
      </c>
      <c r="C5" s="28"/>
      <c r="D5" s="21"/>
    </row>
    <row r="6" spans="1:10" x14ac:dyDescent="0.3">
      <c r="A6" s="22" t="s">
        <v>26</v>
      </c>
      <c r="B6" s="30">
        <f>119+25+38</f>
        <v>182</v>
      </c>
      <c r="C6" s="28"/>
      <c r="D6" s="10" t="s">
        <v>212</v>
      </c>
      <c r="E6" s="46"/>
    </row>
    <row r="7" spans="1:10" x14ac:dyDescent="0.3">
      <c r="A7" s="22" t="s">
        <v>27</v>
      </c>
      <c r="B7" s="30">
        <f>1357+221+447</f>
        <v>2025</v>
      </c>
      <c r="C7" s="29">
        <f>B7/B5</f>
        <v>0.6151275820170109</v>
      </c>
      <c r="D7" s="171" t="s">
        <v>213</v>
      </c>
      <c r="E7" s="46"/>
    </row>
    <row r="8" spans="1:10" ht="55.8" customHeight="1" x14ac:dyDescent="0.3">
      <c r="A8" s="22" t="s">
        <v>28</v>
      </c>
      <c r="B8" s="30">
        <f>1663+272+447</f>
        <v>2382</v>
      </c>
      <c r="C8" s="29">
        <f>B8/B5</f>
        <v>0.72357229647630616</v>
      </c>
      <c r="D8" s="172"/>
    </row>
    <row r="9" spans="1:10" ht="41.4" x14ac:dyDescent="0.3">
      <c r="A9" s="26"/>
      <c r="B9" s="11"/>
      <c r="C9" s="27" t="s">
        <v>89</v>
      </c>
      <c r="D9" s="27" t="s">
        <v>90</v>
      </c>
      <c r="E9" s="58"/>
      <c r="G9" s="168"/>
      <c r="H9" s="168"/>
      <c r="I9" s="168"/>
      <c r="J9" s="168"/>
    </row>
    <row r="10" spans="1:10" ht="15.6" x14ac:dyDescent="0.3">
      <c r="A10" s="24" t="s">
        <v>29</v>
      </c>
      <c r="B10" s="105">
        <f>B11+B12</f>
        <v>15.58</v>
      </c>
      <c r="C10" s="105">
        <f>C11+C12</f>
        <v>0</v>
      </c>
      <c r="D10" s="105">
        <f t="shared" ref="D10" si="0">D11+D12</f>
        <v>7.04</v>
      </c>
      <c r="E10" s="46"/>
    </row>
    <row r="11" spans="1:10" x14ac:dyDescent="0.3">
      <c r="A11" s="22" t="s">
        <v>30</v>
      </c>
      <c r="B11" s="100">
        <f>5.49+3+3.613</f>
        <v>12.103</v>
      </c>
      <c r="C11" s="100">
        <v>0</v>
      </c>
      <c r="D11" s="100">
        <v>5.49</v>
      </c>
      <c r="E11" s="46"/>
    </row>
    <row r="12" spans="1:10" x14ac:dyDescent="0.3">
      <c r="A12" s="22" t="s">
        <v>31</v>
      </c>
      <c r="B12" s="30">
        <f>1.55+0.38+1.547</f>
        <v>3.4770000000000003</v>
      </c>
      <c r="C12" s="30">
        <v>0</v>
      </c>
      <c r="D12" s="100">
        <v>1.55</v>
      </c>
      <c r="E12" s="46"/>
    </row>
    <row r="13" spans="1:10" ht="15.6" x14ac:dyDescent="0.3">
      <c r="A13" s="25" t="s">
        <v>32</v>
      </c>
      <c r="B13" s="30">
        <f>B14+B15</f>
        <v>5</v>
      </c>
      <c r="C13" s="28"/>
      <c r="D13" s="28"/>
      <c r="E13" s="46"/>
    </row>
    <row r="14" spans="1:10" x14ac:dyDescent="0.3">
      <c r="A14" s="18" t="s">
        <v>33</v>
      </c>
      <c r="B14" s="30">
        <v>1</v>
      </c>
      <c r="C14" s="28"/>
      <c r="D14" s="28"/>
      <c r="E14" s="46"/>
    </row>
    <row r="15" spans="1:10" x14ac:dyDescent="0.3">
      <c r="A15" s="23" t="s">
        <v>34</v>
      </c>
      <c r="B15" s="30">
        <v>4</v>
      </c>
      <c r="C15" s="28"/>
      <c r="D15" s="28"/>
      <c r="E15" s="46"/>
    </row>
    <row r="16" spans="1:10" ht="44.4" customHeight="1" x14ac:dyDescent="0.3">
      <c r="A16" s="24" t="s">
        <v>79</v>
      </c>
      <c r="B16" s="57">
        <v>1</v>
      </c>
      <c r="C16" s="169" t="s">
        <v>214</v>
      </c>
      <c r="D16" s="170"/>
    </row>
    <row r="17" spans="1:8" ht="15.6" x14ac:dyDescent="0.3">
      <c r="A17" s="24" t="s">
        <v>135</v>
      </c>
      <c r="B17" s="57">
        <v>36</v>
      </c>
      <c r="C17" s="59"/>
      <c r="D17" s="59"/>
      <c r="E17" s="58"/>
    </row>
    <row r="18" spans="1:8" ht="45.6" customHeight="1" x14ac:dyDescent="0.3">
      <c r="A18" s="31" t="s">
        <v>91</v>
      </c>
      <c r="B18" s="101" t="s">
        <v>173</v>
      </c>
      <c r="C18" s="173" t="s">
        <v>215</v>
      </c>
      <c r="D18" s="174"/>
    </row>
    <row r="19" spans="1:8" ht="67.8" customHeight="1" x14ac:dyDescent="0.3">
      <c r="A19" s="31" t="s">
        <v>142</v>
      </c>
      <c r="B19" s="33">
        <v>0</v>
      </c>
      <c r="C19" s="173" t="s">
        <v>174</v>
      </c>
      <c r="D19" s="174"/>
    </row>
    <row r="20" spans="1:8" ht="54" customHeight="1" x14ac:dyDescent="0.3">
      <c r="A20" s="31" t="s">
        <v>85</v>
      </c>
      <c r="B20" s="33">
        <v>1</v>
      </c>
      <c r="C20" s="173" t="s">
        <v>175</v>
      </c>
      <c r="D20" s="174"/>
    </row>
    <row r="21" spans="1:8" ht="31.2" x14ac:dyDescent="0.3">
      <c r="A21" s="31" t="s">
        <v>194</v>
      </c>
      <c r="B21" s="32">
        <v>214853</v>
      </c>
      <c r="C21" s="28"/>
      <c r="D21" s="28"/>
      <c r="E21" s="3"/>
      <c r="F21" s="103"/>
    </row>
    <row r="22" spans="1:8" ht="109.2" x14ac:dyDescent="0.3">
      <c r="A22" s="31" t="s">
        <v>99</v>
      </c>
      <c r="B22" s="32" t="s">
        <v>176</v>
      </c>
      <c r="C22" s="28"/>
      <c r="D22" s="28"/>
    </row>
    <row r="23" spans="1:8" ht="15.6" x14ac:dyDescent="0.3">
      <c r="A23" s="165" t="s">
        <v>66</v>
      </c>
      <c r="B23" s="165"/>
      <c r="C23" s="165"/>
      <c r="D23" s="165"/>
    </row>
    <row r="24" spans="1:8" ht="31.2" x14ac:dyDescent="0.3">
      <c r="A24" s="24" t="s">
        <v>67</v>
      </c>
      <c r="B24" s="30">
        <v>3292</v>
      </c>
      <c r="C24" s="28"/>
      <c r="D24" s="21"/>
    </row>
    <row r="25" spans="1:8" x14ac:dyDescent="0.3">
      <c r="A25" s="22" t="s">
        <v>26</v>
      </c>
      <c r="B25" s="30">
        <f>134+35+37</f>
        <v>206</v>
      </c>
      <c r="C25" s="28"/>
      <c r="D25" s="10" t="s">
        <v>212</v>
      </c>
    </row>
    <row r="26" spans="1:8" x14ac:dyDescent="0.3">
      <c r="A26" s="22" t="s">
        <v>27</v>
      </c>
      <c r="B26" s="30">
        <f>1401+254+443</f>
        <v>2098</v>
      </c>
      <c r="C26" s="29">
        <f>B26/B24</f>
        <v>0.63730255164034022</v>
      </c>
      <c r="D26" s="171" t="s">
        <v>210</v>
      </c>
    </row>
    <row r="27" spans="1:8" ht="51" customHeight="1" x14ac:dyDescent="0.3">
      <c r="A27" s="22" t="s">
        <v>28</v>
      </c>
      <c r="B27" s="30">
        <v>2433</v>
      </c>
      <c r="C27" s="29">
        <f>B27/B24</f>
        <v>0.73906439854191985</v>
      </c>
      <c r="D27" s="172"/>
    </row>
    <row r="28" spans="1:8" ht="41.4" x14ac:dyDescent="0.3">
      <c r="A28" s="26"/>
      <c r="B28" s="11"/>
      <c r="C28" s="27" t="s">
        <v>89</v>
      </c>
      <c r="D28" s="27" t="s">
        <v>90</v>
      </c>
      <c r="E28" s="58"/>
    </row>
    <row r="29" spans="1:8" ht="19.2" customHeight="1" x14ac:dyDescent="0.3">
      <c r="A29" s="24" t="s">
        <v>68</v>
      </c>
      <c r="B29" s="106">
        <f>5.49+2.8+0.2+2.86</f>
        <v>11.349999999999998</v>
      </c>
      <c r="C29" s="106">
        <v>0</v>
      </c>
      <c r="D29" s="106">
        <f>5.49+2.8</f>
        <v>8.2899999999999991</v>
      </c>
    </row>
    <row r="30" spans="1:8" ht="22.2" customHeight="1" x14ac:dyDescent="0.3">
      <c r="A30" s="24" t="s">
        <v>79</v>
      </c>
      <c r="B30" s="57">
        <v>1</v>
      </c>
      <c r="C30" s="173" t="s">
        <v>216</v>
      </c>
      <c r="D30" s="174"/>
    </row>
    <row r="31" spans="1:8" ht="47.4" customHeight="1" x14ac:dyDescent="0.3">
      <c r="A31" s="24" t="s">
        <v>136</v>
      </c>
      <c r="B31" s="106">
        <v>25.9</v>
      </c>
      <c r="C31" s="59"/>
      <c r="D31" s="60"/>
      <c r="E31" s="175" t="s">
        <v>217</v>
      </c>
      <c r="F31" s="176"/>
      <c r="G31" s="176"/>
      <c r="H31" s="176"/>
    </row>
    <row r="32" spans="1:8" ht="45" customHeight="1" x14ac:dyDescent="0.3">
      <c r="A32" s="55" t="s">
        <v>74</v>
      </c>
      <c r="B32" s="35" t="s">
        <v>37</v>
      </c>
      <c r="C32" s="35" t="s">
        <v>38</v>
      </c>
      <c r="D32" s="35" t="s">
        <v>40</v>
      </c>
      <c r="E32" s="35" t="s">
        <v>69</v>
      </c>
      <c r="F32" s="35" t="s">
        <v>41</v>
      </c>
      <c r="G32" s="35" t="s">
        <v>54</v>
      </c>
      <c r="H32" s="35" t="s">
        <v>76</v>
      </c>
    </row>
    <row r="33" spans="1:8" x14ac:dyDescent="0.3">
      <c r="A33" s="38" t="s">
        <v>177</v>
      </c>
      <c r="B33" s="42" t="s">
        <v>166</v>
      </c>
      <c r="C33" s="42">
        <v>2011</v>
      </c>
      <c r="D33" s="42" t="s">
        <v>205</v>
      </c>
      <c r="E33" s="42">
        <v>36060</v>
      </c>
      <c r="F33" s="42">
        <v>10</v>
      </c>
      <c r="G33" s="42" t="s">
        <v>196</v>
      </c>
      <c r="H33" s="163">
        <v>91637</v>
      </c>
    </row>
    <row r="34" spans="1:8" x14ac:dyDescent="0.3">
      <c r="A34" s="38" t="s">
        <v>178</v>
      </c>
      <c r="B34" s="42" t="s">
        <v>166</v>
      </c>
      <c r="C34" s="42" t="s">
        <v>180</v>
      </c>
      <c r="D34" s="42" t="s">
        <v>206</v>
      </c>
      <c r="E34" s="42">
        <v>31042</v>
      </c>
      <c r="F34" s="42">
        <v>10</v>
      </c>
      <c r="G34" s="42" t="s">
        <v>196</v>
      </c>
      <c r="H34" s="164"/>
    </row>
    <row r="35" spans="1:8" ht="28.8" x14ac:dyDescent="0.3">
      <c r="A35" s="38" t="s">
        <v>179</v>
      </c>
      <c r="B35" s="42" t="s">
        <v>166</v>
      </c>
      <c r="C35" s="42">
        <v>2008</v>
      </c>
      <c r="D35" s="42" t="s">
        <v>207</v>
      </c>
      <c r="E35" s="42">
        <v>9685</v>
      </c>
      <c r="F35" s="42">
        <v>50</v>
      </c>
      <c r="G35" s="42" t="s">
        <v>195</v>
      </c>
      <c r="H35" s="42">
        <v>8185</v>
      </c>
    </row>
    <row r="36" spans="1:8" ht="43.2" x14ac:dyDescent="0.3">
      <c r="A36" s="55" t="s">
        <v>78</v>
      </c>
      <c r="B36" s="35" t="s">
        <v>37</v>
      </c>
      <c r="C36" s="35" t="s">
        <v>38</v>
      </c>
      <c r="D36" s="35" t="s">
        <v>40</v>
      </c>
      <c r="E36" s="35" t="s">
        <v>80</v>
      </c>
      <c r="F36" s="35" t="s">
        <v>41</v>
      </c>
      <c r="G36" s="35" t="s">
        <v>54</v>
      </c>
      <c r="H36" s="35" t="s">
        <v>77</v>
      </c>
    </row>
    <row r="37" spans="1:8" x14ac:dyDescent="0.3">
      <c r="A37" s="38" t="s">
        <v>181</v>
      </c>
      <c r="B37" s="42" t="s">
        <v>166</v>
      </c>
      <c r="C37" s="42">
        <v>2011</v>
      </c>
      <c r="D37" s="42" t="s">
        <v>208</v>
      </c>
      <c r="E37" s="42">
        <v>42102</v>
      </c>
      <c r="F37" s="42">
        <v>10</v>
      </c>
      <c r="G37" s="42">
        <v>28</v>
      </c>
      <c r="H37" s="42"/>
    </row>
    <row r="38" spans="1:8" ht="28.8" x14ac:dyDescent="0.3">
      <c r="A38" s="38" t="s">
        <v>179</v>
      </c>
      <c r="B38" s="42" t="s">
        <v>166</v>
      </c>
      <c r="C38" s="42">
        <v>2008</v>
      </c>
      <c r="D38" s="42" t="s">
        <v>209</v>
      </c>
      <c r="E38" s="42">
        <v>6802</v>
      </c>
      <c r="F38" s="42">
        <v>50</v>
      </c>
      <c r="G38" s="42" t="s">
        <v>195</v>
      </c>
      <c r="H38" s="42"/>
    </row>
    <row r="39" spans="1:8" x14ac:dyDescent="0.3">
      <c r="A39" s="38" t="s">
        <v>72</v>
      </c>
      <c r="B39" s="42"/>
      <c r="C39" s="42"/>
      <c r="D39" s="42"/>
      <c r="E39" s="42"/>
      <c r="F39" s="42"/>
      <c r="G39" s="42"/>
      <c r="H39" s="42"/>
    </row>
    <row r="40" spans="1:8" ht="57.6" x14ac:dyDescent="0.3">
      <c r="A40" s="55" t="s">
        <v>73</v>
      </c>
      <c r="B40" s="35" t="s">
        <v>37</v>
      </c>
      <c r="C40" s="35" t="s">
        <v>38</v>
      </c>
      <c r="D40" s="35" t="s">
        <v>75</v>
      </c>
      <c r="E40" s="35" t="s">
        <v>41</v>
      </c>
      <c r="F40" s="35" t="s">
        <v>54</v>
      </c>
      <c r="G40" s="35" t="s">
        <v>81</v>
      </c>
    </row>
    <row r="41" spans="1:8" x14ac:dyDescent="0.3">
      <c r="A41" s="38" t="s">
        <v>70</v>
      </c>
      <c r="B41" s="42"/>
      <c r="C41" s="42"/>
      <c r="D41" s="42"/>
      <c r="E41" s="42"/>
      <c r="F41" s="42"/>
      <c r="G41" s="42"/>
      <c r="H41" s="36"/>
    </row>
    <row r="42" spans="1:8" x14ac:dyDescent="0.3">
      <c r="A42" s="38" t="s">
        <v>71</v>
      </c>
      <c r="B42" s="42"/>
      <c r="C42" s="42"/>
      <c r="D42" s="42"/>
      <c r="E42" s="42"/>
      <c r="F42" s="42"/>
      <c r="G42" s="42"/>
      <c r="H42" s="36"/>
    </row>
    <row r="43" spans="1:8" x14ac:dyDescent="0.3">
      <c r="A43" s="38" t="s">
        <v>72</v>
      </c>
      <c r="B43" s="42"/>
      <c r="C43" s="42"/>
      <c r="D43" s="42"/>
      <c r="E43" s="42"/>
      <c r="F43" s="42"/>
      <c r="G43" s="42"/>
      <c r="H43" s="36"/>
    </row>
    <row r="44" spans="1:8" x14ac:dyDescent="0.3">
      <c r="H44" s="4"/>
    </row>
  </sheetData>
  <mergeCells count="13">
    <mergeCell ref="H33:H34"/>
    <mergeCell ref="A23:D23"/>
    <mergeCell ref="B1:D1"/>
    <mergeCell ref="A3:D3"/>
    <mergeCell ref="G9:J9"/>
    <mergeCell ref="C16:D16"/>
    <mergeCell ref="D7:D8"/>
    <mergeCell ref="C18:D18"/>
    <mergeCell ref="C19:D19"/>
    <mergeCell ref="C20:D20"/>
    <mergeCell ref="D26:D27"/>
    <mergeCell ref="C30:D30"/>
    <mergeCell ref="E31:H31"/>
  </mergeCells>
  <pageMargins left="0.7" right="0.7" top="0.75" bottom="0.75" header="0.3" footer="0.3"/>
  <pageSetup paperSize="9" scale="37"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70" workbookViewId="0">
      <selection activeCell="J13" sqref="J13"/>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3.88671875" customWidth="1"/>
    <col min="11" max="11" width="22.88671875" customWidth="1"/>
    <col min="12" max="12" width="42.44140625" customWidth="1"/>
    <col min="13" max="13" width="22.5546875" customWidth="1"/>
  </cols>
  <sheetData>
    <row r="1" spans="1:11" ht="49.5" customHeight="1" thickBot="1" x14ac:dyDescent="0.35">
      <c r="A1" s="7" t="s">
        <v>141</v>
      </c>
      <c r="B1" s="177" t="s">
        <v>211</v>
      </c>
      <c r="C1" s="178"/>
      <c r="D1" s="178"/>
      <c r="E1" s="76"/>
      <c r="F1" s="58"/>
    </row>
    <row r="2" spans="1:11" ht="21.75" customHeight="1" x14ac:dyDescent="0.3">
      <c r="A2" s="5"/>
      <c r="B2" s="6"/>
      <c r="C2" s="6"/>
      <c r="D2" s="6"/>
      <c r="E2" s="6"/>
    </row>
    <row r="3" spans="1:11" s="4" customFormat="1" ht="18" customHeight="1" x14ac:dyDescent="0.3">
      <c r="A3" s="155" t="s">
        <v>35</v>
      </c>
      <c r="B3" s="155"/>
      <c r="C3" s="155"/>
      <c r="D3" s="155"/>
      <c r="E3" s="77"/>
    </row>
    <row r="4" spans="1:11" ht="29.4" customHeight="1" x14ac:dyDescent="0.3">
      <c r="A4" s="41" t="s">
        <v>43</v>
      </c>
      <c r="B4" s="30">
        <v>49015</v>
      </c>
      <c r="C4" s="28"/>
      <c r="D4" s="21" t="s">
        <v>203</v>
      </c>
      <c r="E4" s="98" t="s">
        <v>163</v>
      </c>
    </row>
    <row r="5" spans="1:11" ht="28.8" x14ac:dyDescent="0.3">
      <c r="A5" s="22" t="s">
        <v>36</v>
      </c>
      <c r="B5" s="30">
        <v>48755</v>
      </c>
      <c r="C5" s="34">
        <f>B5/B4</f>
        <v>0.99469550137712948</v>
      </c>
      <c r="D5" s="10"/>
      <c r="E5" s="98" t="s">
        <v>163</v>
      </c>
    </row>
    <row r="6" spans="1:11" ht="28.8" x14ac:dyDescent="0.3">
      <c r="A6" s="22" t="s">
        <v>86</v>
      </c>
      <c r="B6" s="114">
        <v>260.2</v>
      </c>
      <c r="C6" s="29">
        <f>B6/B4</f>
        <v>5.3085790064266039E-3</v>
      </c>
      <c r="D6" s="10"/>
      <c r="E6" s="113"/>
      <c r="F6" s="58"/>
    </row>
    <row r="7" spans="1:11" ht="43.2" x14ac:dyDescent="0.3">
      <c r="A7" s="61" t="s">
        <v>93</v>
      </c>
      <c r="B7" s="35" t="s">
        <v>37</v>
      </c>
      <c r="C7" s="35"/>
      <c r="D7" s="35" t="s">
        <v>40</v>
      </c>
      <c r="E7" s="35" t="s">
        <v>137</v>
      </c>
      <c r="F7" s="35" t="s">
        <v>42</v>
      </c>
      <c r="G7" s="35" t="s">
        <v>41</v>
      </c>
      <c r="H7" s="35" t="s">
        <v>54</v>
      </c>
      <c r="I7" s="35" t="s">
        <v>44</v>
      </c>
      <c r="J7" s="35" t="s">
        <v>52</v>
      </c>
      <c r="K7" s="35" t="s">
        <v>53</v>
      </c>
    </row>
    <row r="8" spans="1:11" s="37" customFormat="1" ht="60.6" customHeight="1" x14ac:dyDescent="0.3">
      <c r="A8" s="109" t="s">
        <v>164</v>
      </c>
      <c r="B8" s="42" t="s">
        <v>166</v>
      </c>
      <c r="C8" s="42">
        <v>2012</v>
      </c>
      <c r="D8" s="42">
        <v>482</v>
      </c>
      <c r="E8" s="42">
        <v>2943</v>
      </c>
      <c r="F8" s="42">
        <v>73880</v>
      </c>
      <c r="G8" s="42">
        <v>20</v>
      </c>
      <c r="H8" s="107">
        <v>0.31</v>
      </c>
      <c r="I8" s="42">
        <v>92379</v>
      </c>
      <c r="J8" s="108" t="s">
        <v>190</v>
      </c>
      <c r="K8" s="104" t="s">
        <v>169</v>
      </c>
    </row>
    <row r="9" spans="1:11" s="37" customFormat="1" ht="43.2" x14ac:dyDescent="0.3">
      <c r="A9" s="109" t="s">
        <v>165</v>
      </c>
      <c r="B9" s="42" t="s">
        <v>166</v>
      </c>
      <c r="C9" s="42" t="s">
        <v>193</v>
      </c>
      <c r="D9" s="42">
        <v>200</v>
      </c>
      <c r="E9" s="42" t="s">
        <v>167</v>
      </c>
      <c r="F9" s="42">
        <v>6803</v>
      </c>
      <c r="G9" s="42">
        <v>100</v>
      </c>
      <c r="H9" s="42" t="s">
        <v>189</v>
      </c>
      <c r="I9" s="42">
        <v>13752</v>
      </c>
      <c r="J9" s="108" t="s">
        <v>191</v>
      </c>
      <c r="K9" s="104" t="s">
        <v>168</v>
      </c>
    </row>
    <row r="10" spans="1:11" s="37" customFormat="1" x14ac:dyDescent="0.3">
      <c r="A10" s="38" t="s">
        <v>45</v>
      </c>
      <c r="B10" s="42"/>
      <c r="C10" s="42"/>
      <c r="D10" s="42"/>
      <c r="E10" s="42"/>
      <c r="F10" s="42"/>
      <c r="G10" s="42"/>
      <c r="H10" s="42"/>
      <c r="I10" s="42"/>
      <c r="J10" s="43"/>
      <c r="K10" s="43"/>
    </row>
    <row r="11" spans="1:11" s="37" customFormat="1" ht="77.400000000000006" customHeight="1" x14ac:dyDescent="0.3">
      <c r="A11" s="83" t="s">
        <v>143</v>
      </c>
      <c r="B11" s="185" t="s">
        <v>170</v>
      </c>
      <c r="C11" s="186"/>
      <c r="D11" s="36"/>
      <c r="E11" s="36"/>
      <c r="F11" s="36"/>
      <c r="G11" s="36"/>
      <c r="H11" s="36"/>
      <c r="J11" s="81"/>
      <c r="K11" s="81"/>
    </row>
    <row r="12" spans="1:11" s="37" customFormat="1" x14ac:dyDescent="0.3">
      <c r="A12" s="36"/>
      <c r="B12" s="36"/>
      <c r="C12" s="36"/>
      <c r="D12" s="36"/>
      <c r="E12" s="36"/>
      <c r="F12" s="36"/>
      <c r="G12" s="36"/>
      <c r="H12" s="36"/>
      <c r="I12" s="36"/>
      <c r="J12" s="81"/>
      <c r="K12" s="81"/>
    </row>
    <row r="13" spans="1:11" ht="46.95" customHeight="1" x14ac:dyDescent="0.3">
      <c r="A13" s="35" t="s">
        <v>39</v>
      </c>
      <c r="B13" s="35" t="s">
        <v>82</v>
      </c>
      <c r="C13" s="35" t="s">
        <v>138</v>
      </c>
      <c r="D13" s="35" t="s">
        <v>46</v>
      </c>
      <c r="E13" s="99"/>
      <c r="F13" s="37"/>
      <c r="I13">
        <v>46940050467</v>
      </c>
    </row>
    <row r="14" spans="1:11" x14ac:dyDescent="0.3">
      <c r="A14" s="179" t="s">
        <v>164</v>
      </c>
      <c r="B14" s="39" t="s">
        <v>47</v>
      </c>
      <c r="C14" s="44">
        <v>208.25</v>
      </c>
      <c r="D14" s="44">
        <v>11.75</v>
      </c>
      <c r="E14" s="78"/>
      <c r="F14" s="37"/>
    </row>
    <row r="15" spans="1:11" x14ac:dyDescent="0.3">
      <c r="A15" s="180"/>
      <c r="B15" s="39" t="s">
        <v>48</v>
      </c>
      <c r="C15" s="44">
        <v>303.5</v>
      </c>
      <c r="D15" s="44">
        <v>40.524999999999999</v>
      </c>
      <c r="E15" s="78"/>
      <c r="F15" s="37"/>
    </row>
    <row r="16" spans="1:11" x14ac:dyDescent="0.3">
      <c r="A16" s="180"/>
      <c r="B16" s="39" t="s">
        <v>49</v>
      </c>
      <c r="C16" s="44">
        <v>110.47499999999999</v>
      </c>
      <c r="D16" s="110">
        <v>5.4</v>
      </c>
      <c r="E16" s="78"/>
      <c r="F16" s="37"/>
    </row>
    <row r="17" spans="1:6" x14ac:dyDescent="0.3">
      <c r="A17" s="180"/>
      <c r="B17" s="39" t="s">
        <v>50</v>
      </c>
      <c r="C17" s="44">
        <v>59.9</v>
      </c>
      <c r="D17" s="44">
        <v>53.8</v>
      </c>
      <c r="E17" s="78" t="s">
        <v>204</v>
      </c>
      <c r="F17" s="37"/>
    </row>
    <row r="18" spans="1:6" x14ac:dyDescent="0.3">
      <c r="A18" s="180"/>
      <c r="B18" s="39" t="s">
        <v>51</v>
      </c>
      <c r="C18" s="44">
        <v>8.82</v>
      </c>
      <c r="D18" s="44">
        <v>9.9</v>
      </c>
      <c r="E18" s="78"/>
      <c r="F18" s="37"/>
    </row>
    <row r="19" spans="1:6" ht="28.8" x14ac:dyDescent="0.3">
      <c r="A19" s="181"/>
      <c r="B19" s="79" t="s">
        <v>139</v>
      </c>
      <c r="C19" s="44">
        <v>659</v>
      </c>
      <c r="D19" s="28"/>
      <c r="E19" s="78"/>
      <c r="F19" s="37"/>
    </row>
    <row r="20" spans="1:6" ht="29.4" customHeight="1" x14ac:dyDescent="0.3">
      <c r="A20" s="182" t="s">
        <v>165</v>
      </c>
      <c r="B20" s="40" t="s">
        <v>47</v>
      </c>
      <c r="C20" s="45">
        <v>204</v>
      </c>
      <c r="D20" s="45">
        <v>3.8</v>
      </c>
      <c r="E20" s="78"/>
      <c r="F20" s="37"/>
    </row>
    <row r="21" spans="1:6" x14ac:dyDescent="0.3">
      <c r="A21" s="183"/>
      <c r="B21" s="40" t="s">
        <v>48</v>
      </c>
      <c r="C21" s="45">
        <v>290</v>
      </c>
      <c r="D21" s="45">
        <v>30</v>
      </c>
      <c r="E21" s="78"/>
      <c r="F21" s="37"/>
    </row>
    <row r="22" spans="1:6" x14ac:dyDescent="0.3">
      <c r="A22" s="183"/>
      <c r="B22" s="40" t="s">
        <v>49</v>
      </c>
      <c r="C22" s="45">
        <v>188</v>
      </c>
      <c r="D22" s="45">
        <v>2.8</v>
      </c>
      <c r="E22" s="78"/>
      <c r="F22" s="37"/>
    </row>
    <row r="23" spans="1:6" x14ac:dyDescent="0.3">
      <c r="A23" s="183"/>
      <c r="B23" s="40" t="s">
        <v>50</v>
      </c>
      <c r="C23" s="45">
        <v>39.200000000000003</v>
      </c>
      <c r="D23" s="45" t="s">
        <v>192</v>
      </c>
      <c r="E23" s="78"/>
      <c r="F23" s="37"/>
    </row>
    <row r="24" spans="1:6" x14ac:dyDescent="0.3">
      <c r="A24" s="183"/>
      <c r="B24" s="40" t="s">
        <v>51</v>
      </c>
      <c r="C24" s="45">
        <v>8.93</v>
      </c>
      <c r="D24" s="45">
        <v>0.1</v>
      </c>
      <c r="E24" s="78"/>
      <c r="F24" s="37"/>
    </row>
    <row r="25" spans="1:6" ht="28.8" x14ac:dyDescent="0.3">
      <c r="A25" s="184"/>
      <c r="B25" s="79" t="s">
        <v>139</v>
      </c>
      <c r="C25" s="45"/>
      <c r="D25" s="28"/>
    </row>
  </sheetData>
  <mergeCells count="5">
    <mergeCell ref="B1:D1"/>
    <mergeCell ref="A3:D3"/>
    <mergeCell ref="A14:A19"/>
    <mergeCell ref="A20:A25"/>
    <mergeCell ref="B11:C11"/>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7" zoomScale="60" zoomScaleNormal="70" workbookViewId="0">
      <selection activeCell="E10" sqref="E10"/>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141</v>
      </c>
      <c r="B1" s="177" t="s">
        <v>211</v>
      </c>
      <c r="C1" s="178"/>
      <c r="D1" s="58"/>
    </row>
    <row r="2" spans="1:4" ht="21.75" customHeight="1" x14ac:dyDescent="0.3">
      <c r="A2" s="5"/>
      <c r="B2" s="6" t="s">
        <v>162</v>
      </c>
      <c r="C2" s="6"/>
    </row>
    <row r="3" spans="1:4" s="4" customFormat="1" ht="18" customHeight="1" x14ac:dyDescent="0.3">
      <c r="A3" s="155" t="s">
        <v>60</v>
      </c>
      <c r="B3" s="155"/>
      <c r="C3" s="155"/>
    </row>
    <row r="4" spans="1:4" s="48" customFormat="1" ht="30" customHeight="1" x14ac:dyDescent="0.3">
      <c r="A4" s="49" t="s">
        <v>58</v>
      </c>
      <c r="B4" s="50" t="s">
        <v>157</v>
      </c>
      <c r="C4" s="28"/>
    </row>
    <row r="5" spans="1:4" s="48" customFormat="1" ht="30" customHeight="1" x14ac:dyDescent="0.3">
      <c r="A5" s="49" t="s">
        <v>59</v>
      </c>
      <c r="B5" s="30">
        <v>830146</v>
      </c>
      <c r="C5" s="28"/>
    </row>
    <row r="6" spans="1:4" s="48" customFormat="1" ht="48" customHeight="1" x14ac:dyDescent="0.3">
      <c r="A6" s="49" t="s">
        <v>102</v>
      </c>
      <c r="B6" s="30">
        <v>44336</v>
      </c>
      <c r="C6" s="28"/>
      <c r="D6" s="47"/>
    </row>
    <row r="7" spans="1:4" s="48" customFormat="1" ht="30" customHeight="1" x14ac:dyDescent="0.3">
      <c r="A7" s="49" t="s">
        <v>101</v>
      </c>
      <c r="B7" s="30">
        <v>11084</v>
      </c>
      <c r="C7" s="28"/>
      <c r="D7" s="47"/>
    </row>
    <row r="8" spans="1:4" s="48" customFormat="1" ht="28.8" x14ac:dyDescent="0.3">
      <c r="A8" s="49" t="s">
        <v>83</v>
      </c>
      <c r="B8" s="30">
        <v>100</v>
      </c>
      <c r="C8" s="28"/>
      <c r="D8" s="47"/>
    </row>
    <row r="9" spans="1:4" s="48" customFormat="1" x14ac:dyDescent="0.3">
      <c r="A9" s="53"/>
      <c r="B9" s="54"/>
      <c r="C9" s="54"/>
      <c r="D9" s="47"/>
    </row>
    <row r="10" spans="1:4" ht="29.4" customHeight="1" x14ac:dyDescent="0.3">
      <c r="A10" s="41" t="s">
        <v>55</v>
      </c>
      <c r="B10" s="100">
        <v>1.19</v>
      </c>
      <c r="C10" s="28"/>
      <c r="D10" s="46"/>
    </row>
    <row r="11" spans="1:4" x14ac:dyDescent="0.3">
      <c r="A11" s="22" t="s">
        <v>57</v>
      </c>
      <c r="B11" s="30">
        <v>0</v>
      </c>
      <c r="C11" s="34">
        <f>B11/B10</f>
        <v>0</v>
      </c>
    </row>
    <row r="12" spans="1:4" x14ac:dyDescent="0.3">
      <c r="A12" s="22" t="s">
        <v>56</v>
      </c>
      <c r="B12" s="30">
        <v>0</v>
      </c>
      <c r="C12" s="29">
        <f>B12/B10</f>
        <v>0</v>
      </c>
    </row>
    <row r="13" spans="1:4" ht="28.8" x14ac:dyDescent="0.3">
      <c r="A13" s="51" t="s">
        <v>140</v>
      </c>
      <c r="B13" s="102" t="s">
        <v>159</v>
      </c>
      <c r="C13" s="116" t="s">
        <v>158</v>
      </c>
    </row>
    <row r="14" spans="1:4" x14ac:dyDescent="0.3">
      <c r="A14" s="51" t="s">
        <v>103</v>
      </c>
      <c r="B14" s="30">
        <v>84782</v>
      </c>
      <c r="C14" s="28"/>
      <c r="D14" s="37"/>
    </row>
    <row r="15" spans="1:4" x14ac:dyDescent="0.3">
      <c r="A15" s="66" t="s">
        <v>104</v>
      </c>
      <c r="B15" s="33">
        <v>105426</v>
      </c>
      <c r="C15" s="28"/>
    </row>
    <row r="16" spans="1:4" ht="73.2" customHeight="1" x14ac:dyDescent="0.3">
      <c r="A16" s="64" t="s">
        <v>64</v>
      </c>
      <c r="B16" s="97" t="s">
        <v>187</v>
      </c>
      <c r="C16" s="65"/>
      <c r="D16" s="96"/>
    </row>
    <row r="17" spans="1:4" ht="28.8" x14ac:dyDescent="0.3">
      <c r="A17" s="64" t="s">
        <v>24</v>
      </c>
      <c r="B17" s="97" t="s">
        <v>160</v>
      </c>
      <c r="C17" s="65"/>
    </row>
    <row r="18" spans="1:4" ht="28.8" x14ac:dyDescent="0.3">
      <c r="A18" s="64" t="s">
        <v>87</v>
      </c>
      <c r="B18" s="97" t="s">
        <v>161</v>
      </c>
      <c r="C18" s="65"/>
      <c r="D18" s="58"/>
    </row>
    <row r="19" spans="1:4" ht="15.6" customHeight="1" x14ac:dyDescent="0.3">
      <c r="A19" s="187" t="s">
        <v>61</v>
      </c>
      <c r="B19" s="188"/>
      <c r="C19" s="187"/>
    </row>
    <row r="20" spans="1:4" x14ac:dyDescent="0.3">
      <c r="A20" s="41" t="s">
        <v>62</v>
      </c>
      <c r="B20" s="100">
        <v>0.86</v>
      </c>
      <c r="C20" s="28"/>
      <c r="D20" s="37"/>
    </row>
    <row r="21" spans="1:4" x14ac:dyDescent="0.3">
      <c r="A21" s="51" t="s">
        <v>105</v>
      </c>
      <c r="B21" s="30">
        <v>88049</v>
      </c>
      <c r="C21" s="28"/>
      <c r="D21" s="37"/>
    </row>
    <row r="22" spans="1:4" x14ac:dyDescent="0.3">
      <c r="A22" s="51" t="s">
        <v>106</v>
      </c>
      <c r="B22" s="30">
        <v>95305</v>
      </c>
      <c r="C22" s="28"/>
    </row>
    <row r="23" spans="1:4" ht="127.8" customHeight="1" x14ac:dyDescent="0.3">
      <c r="A23" s="52" t="s">
        <v>63</v>
      </c>
      <c r="B23" s="97" t="s">
        <v>188</v>
      </c>
      <c r="C23" s="28"/>
    </row>
    <row r="24" spans="1:4" ht="28.8" x14ac:dyDescent="0.3">
      <c r="A24" s="52" t="s">
        <v>24</v>
      </c>
      <c r="B24" s="97" t="s">
        <v>160</v>
      </c>
      <c r="C24" s="28"/>
    </row>
    <row r="25" spans="1:4" ht="28.8" x14ac:dyDescent="0.3">
      <c r="A25" s="52" t="s">
        <v>65</v>
      </c>
      <c r="B25" s="97" t="s">
        <v>161</v>
      </c>
      <c r="C25" s="28"/>
    </row>
    <row r="26" spans="1:4" x14ac:dyDescent="0.3">
      <c r="A26" s="58"/>
    </row>
  </sheetData>
  <mergeCells count="3">
    <mergeCell ref="B1:C1"/>
    <mergeCell ref="A3:C3"/>
    <mergeCell ref="A19:C19"/>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2020-04-14T16:15:53Z</dcterms:modified>
</cp:coreProperties>
</file>