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BA PLANI_jaunie 2021-2027 darba materiali\PASAKUMI\PASAKUMU_PLANOSANA_2022-2027_PLANIEM\VARAM_Investiciju_plani\"/>
    </mc:Choice>
  </mc:AlternateContent>
  <xr:revisionPtr revIDLastSave="0" documentId="8_{8055030B-8D93-4BA4-B7CE-D65B9A1CDA11}" xr6:coauthVersionLast="45" xr6:coauthVersionMax="45" xr10:uidLastSave="{00000000-0000-0000-0000-000000000000}"/>
  <bookViews>
    <workbookView xWindow="-120" yWindow="-120" windowWidth="29040" windowHeight="15840"/>
  </bookViews>
  <sheets>
    <sheet name="Inivestīciju_salīdzinājums" sheetId="1" r:id="rId1"/>
    <sheet name="1_inv_virz-KT_aglom" sheetId="2" r:id="rId2"/>
    <sheet name="2_inv_virz_-_KT_ārpus_aglom" sheetId="3" r:id="rId3"/>
    <sheet name="3_inv_virz__-_KT_rekonstr" sheetId="4" r:id="rId4"/>
    <sheet name="4_inv_virz__-_NAI" sheetId="5" r:id="rId5"/>
    <sheet name="5_inv_virz__-dūņas" sheetId="6" r:id="rId6"/>
    <sheet name="6_inv_virz__-_energoef_" sheetId="7" r:id="rId7"/>
    <sheet name="7_inv_virz_-_decentr_" sheetId="8" r:id="rId8"/>
  </sheets>
  <calcPr calcId="191029"/>
</workbook>
</file>

<file path=xl/calcChain.xml><?xml version="1.0" encoding="utf-8"?>
<calcChain xmlns="http://schemas.openxmlformats.org/spreadsheetml/2006/main">
  <c r="BR82" i="8" l="1"/>
  <c r="BM82" i="8"/>
  <c r="BN82" i="8" s="1"/>
  <c r="BI82" i="8"/>
  <c r="AY82" i="8"/>
  <c r="AU82" i="8"/>
  <c r="AP82" i="8"/>
  <c r="AO82" i="8"/>
  <c r="AD82" i="8"/>
  <c r="Y82" i="8"/>
  <c r="S82" i="8"/>
  <c r="V82" i="8" s="1"/>
  <c r="Z82" i="8" s="1"/>
  <c r="K82" i="8"/>
  <c r="J82" i="8"/>
  <c r="L82" i="8" s="1"/>
  <c r="BR81" i="8"/>
  <c r="BM81" i="8"/>
  <c r="BI81" i="8"/>
  <c r="AY81" i="8"/>
  <c r="AU81" i="8"/>
  <c r="AP81" i="8"/>
  <c r="AO81" i="8"/>
  <c r="AD81" i="8"/>
  <c r="Y81" i="8"/>
  <c r="S81" i="8"/>
  <c r="V81" i="8" s="1"/>
  <c r="Z81" i="8" s="1"/>
  <c r="K81" i="8"/>
  <c r="J81" i="8"/>
  <c r="L81" i="8" s="1"/>
  <c r="BR80" i="8"/>
  <c r="BN80" i="8"/>
  <c r="BM80" i="8"/>
  <c r="BI80" i="8"/>
  <c r="AY80" i="8"/>
  <c r="AU80" i="8"/>
  <c r="AP80" i="8"/>
  <c r="AO80" i="8"/>
  <c r="AD80" i="8"/>
  <c r="Y80" i="8"/>
  <c r="S80" i="8"/>
  <c r="V80" i="8" s="1"/>
  <c r="Z80" i="8" s="1"/>
  <c r="K80" i="8"/>
  <c r="J80" i="8"/>
  <c r="L80" i="8" s="1"/>
  <c r="BR79" i="8"/>
  <c r="BN79" i="8"/>
  <c r="BM79" i="8"/>
  <c r="BI79" i="8"/>
  <c r="AY79" i="8"/>
  <c r="AU79" i="8"/>
  <c r="AP79" i="8"/>
  <c r="AO79" i="8"/>
  <c r="AD79" i="8"/>
  <c r="Y79" i="8"/>
  <c r="S79" i="8"/>
  <c r="V79" i="8" s="1"/>
  <c r="Z79" i="8" s="1"/>
  <c r="K79" i="8"/>
  <c r="J79" i="8"/>
  <c r="L79" i="8" s="1"/>
  <c r="BR78" i="8"/>
  <c r="BN78" i="8"/>
  <c r="BM78" i="8"/>
  <c r="AY78" i="8"/>
  <c r="AU78" i="8"/>
  <c r="AP78" i="8"/>
  <c r="AO78" i="8"/>
  <c r="AD78" i="8"/>
  <c r="Y78" i="8"/>
  <c r="S78" i="8"/>
  <c r="V78" i="8" s="1"/>
  <c r="Z78" i="8" s="1"/>
  <c r="K78" i="8"/>
  <c r="J78" i="8"/>
  <c r="L78" i="8" s="1"/>
  <c r="BR77" i="8"/>
  <c r="BM77" i="8"/>
  <c r="AY77" i="8"/>
  <c r="AU77" i="8"/>
  <c r="AP77" i="8"/>
  <c r="AO77" i="8"/>
  <c r="AD77" i="8"/>
  <c r="Z77" i="8"/>
  <c r="Y77" i="8"/>
  <c r="V77" i="8"/>
  <c r="S77" i="8"/>
  <c r="K77" i="8"/>
  <c r="J77" i="8"/>
  <c r="L77" i="8" s="1"/>
  <c r="BR76" i="8"/>
  <c r="BM76" i="8"/>
  <c r="BI76" i="8"/>
  <c r="AY76" i="8"/>
  <c r="AU76" i="8"/>
  <c r="AP76" i="8"/>
  <c r="AO76" i="8"/>
  <c r="AD76" i="8"/>
  <c r="Y76" i="8"/>
  <c r="S76" i="8"/>
  <c r="V76" i="8" s="1"/>
  <c r="Z76" i="8" s="1"/>
  <c r="L76" i="8"/>
  <c r="K76" i="8"/>
  <c r="J76" i="8"/>
  <c r="BR75" i="8"/>
  <c r="BM75" i="8"/>
  <c r="BN75" i="8" s="1"/>
  <c r="BI75" i="8"/>
  <c r="AY75" i="8"/>
  <c r="AU75" i="8"/>
  <c r="AP75" i="8"/>
  <c r="AO75" i="8"/>
  <c r="AD75" i="8"/>
  <c r="Y75" i="8"/>
  <c r="S75" i="8"/>
  <c r="V75" i="8" s="1"/>
  <c r="Z75" i="8" s="1"/>
  <c r="L75" i="8"/>
  <c r="K75" i="8"/>
  <c r="J75" i="8"/>
  <c r="BR74" i="8"/>
  <c r="BM74" i="8"/>
  <c r="BN74" i="8" s="1"/>
  <c r="BI74" i="8"/>
  <c r="AY74" i="8"/>
  <c r="AU74" i="8"/>
  <c r="AP74" i="8"/>
  <c r="AO74" i="8"/>
  <c r="AD74" i="8"/>
  <c r="Y74" i="8"/>
  <c r="S74" i="8"/>
  <c r="L74" i="8"/>
  <c r="K74" i="8"/>
  <c r="J74" i="8"/>
  <c r="BR73" i="8"/>
  <c r="BM73" i="8"/>
  <c r="BI73" i="8"/>
  <c r="AY73" i="8"/>
  <c r="AU73" i="8"/>
  <c r="AP73" i="8"/>
  <c r="AO73" i="8"/>
  <c r="AD73" i="8"/>
  <c r="Y73" i="8"/>
  <c r="V73" i="8"/>
  <c r="Z73" i="8" s="1"/>
  <c r="S73" i="8"/>
  <c r="L73" i="8"/>
  <c r="K73" i="8"/>
  <c r="J73" i="8"/>
  <c r="BR72" i="8"/>
  <c r="BM72" i="8"/>
  <c r="BI72" i="8"/>
  <c r="AY72" i="8"/>
  <c r="AU72" i="8"/>
  <c r="AP72" i="8"/>
  <c r="AO72" i="8"/>
  <c r="AD72" i="8"/>
  <c r="Y72" i="8"/>
  <c r="S72" i="8"/>
  <c r="V72" i="8" s="1"/>
  <c r="Z72" i="8" s="1"/>
  <c r="L72" i="8"/>
  <c r="K72" i="8"/>
  <c r="J72" i="8"/>
  <c r="BR71" i="8"/>
  <c r="BM71" i="8"/>
  <c r="BN71" i="8" s="1"/>
  <c r="BI71" i="8"/>
  <c r="AY71" i="8"/>
  <c r="AU71" i="8"/>
  <c r="AP71" i="8"/>
  <c r="AO71" i="8"/>
  <c r="AD71" i="8"/>
  <c r="Y71" i="8"/>
  <c r="S71" i="8"/>
  <c r="V71" i="8" s="1"/>
  <c r="Z71" i="8" s="1"/>
  <c r="L71" i="8"/>
  <c r="K71" i="8"/>
  <c r="J71" i="8"/>
  <c r="BR70" i="8"/>
  <c r="BM70" i="8"/>
  <c r="BI70" i="8"/>
  <c r="AY70" i="8"/>
  <c r="AU70" i="8"/>
  <c r="AP70" i="8"/>
  <c r="AO70" i="8"/>
  <c r="AD70" i="8"/>
  <c r="Z70" i="8"/>
  <c r="Y70" i="8"/>
  <c r="V70" i="8"/>
  <c r="S70" i="8"/>
  <c r="L70" i="8"/>
  <c r="K70" i="8"/>
  <c r="J70" i="8"/>
  <c r="BR69" i="8"/>
  <c r="AY69" i="8"/>
  <c r="Y69" i="8"/>
  <c r="S69" i="8"/>
  <c r="V69" i="8" s="1"/>
  <c r="Z69" i="8" s="1"/>
  <c r="L69" i="8"/>
  <c r="K69" i="8"/>
  <c r="J69" i="8"/>
  <c r="BR68" i="8"/>
  <c r="BM68" i="8"/>
  <c r="BI68" i="8"/>
  <c r="AY68" i="8"/>
  <c r="AU68" i="8"/>
  <c r="AP68" i="8"/>
  <c r="AO68" i="8"/>
  <c r="AD68" i="8"/>
  <c r="Z68" i="8"/>
  <c r="Y68" i="8"/>
  <c r="V68" i="8"/>
  <c r="S68" i="8"/>
  <c r="L68" i="8"/>
  <c r="K68" i="8"/>
  <c r="J68" i="8"/>
  <c r="BR67" i="8"/>
  <c r="BN67" i="8"/>
  <c r="BM67" i="8"/>
  <c r="BI67" i="8"/>
  <c r="AY67" i="8"/>
  <c r="AU67" i="8"/>
  <c r="AP67" i="8"/>
  <c r="AO67" i="8"/>
  <c r="AD67" i="8"/>
  <c r="Z67" i="8"/>
  <c r="Y67" i="8"/>
  <c r="V67" i="8"/>
  <c r="S67" i="8"/>
  <c r="L67" i="8"/>
  <c r="K67" i="8"/>
  <c r="J67" i="8"/>
  <c r="BR66" i="8"/>
  <c r="BN66" i="8"/>
  <c r="BM66" i="8"/>
  <c r="BI66" i="8"/>
  <c r="AY66" i="8"/>
  <c r="AU66" i="8"/>
  <c r="AP66" i="8"/>
  <c r="AO66" i="8"/>
  <c r="AD66" i="8"/>
  <c r="Z66" i="8"/>
  <c r="Y66" i="8"/>
  <c r="V66" i="8"/>
  <c r="S66" i="8"/>
  <c r="L66" i="8"/>
  <c r="K66" i="8"/>
  <c r="J66" i="8"/>
  <c r="BR65" i="8"/>
  <c r="BM65" i="8"/>
  <c r="BI65" i="8"/>
  <c r="AY65" i="8"/>
  <c r="AU65" i="8"/>
  <c r="AP65" i="8"/>
  <c r="AO65" i="8"/>
  <c r="AD65" i="8"/>
  <c r="Y65" i="8"/>
  <c r="S65" i="8"/>
  <c r="V65" i="8" s="1"/>
  <c r="Z65" i="8" s="1"/>
  <c r="K65" i="8"/>
  <c r="J65" i="8"/>
  <c r="L65" i="8" s="1"/>
  <c r="BR64" i="8"/>
  <c r="BM64" i="8"/>
  <c r="BN64" i="8" s="1"/>
  <c r="BI64" i="8"/>
  <c r="AY64" i="8"/>
  <c r="AU64" i="8"/>
  <c r="AP64" i="8"/>
  <c r="AO64" i="8"/>
  <c r="AD64" i="8"/>
  <c r="Y64" i="8"/>
  <c r="S64" i="8"/>
  <c r="V64" i="8" s="1"/>
  <c r="Z64" i="8" s="1"/>
  <c r="K64" i="8"/>
  <c r="J64" i="8"/>
  <c r="L64" i="8" s="1"/>
  <c r="BR63" i="8"/>
  <c r="BM63" i="8"/>
  <c r="BI63" i="8"/>
  <c r="AY63" i="8"/>
  <c r="AU63" i="8"/>
  <c r="AP63" i="8"/>
  <c r="AO63" i="8"/>
  <c r="AD63" i="8"/>
  <c r="Z63" i="8"/>
  <c r="Y63" i="8"/>
  <c r="V63" i="8"/>
  <c r="S63" i="8"/>
  <c r="K63" i="8"/>
  <c r="J63" i="8"/>
  <c r="L63" i="8" s="1"/>
  <c r="BU62" i="8"/>
  <c r="BT62" i="8"/>
  <c r="BR62" i="8"/>
  <c r="BM62" i="8"/>
  <c r="BI62" i="8"/>
  <c r="AY62" i="8"/>
  <c r="AU62" i="8"/>
  <c r="AP62" i="8"/>
  <c r="AO62" i="8"/>
  <c r="AD62" i="8"/>
  <c r="Y62" i="8"/>
  <c r="S62" i="8"/>
  <c r="V62" i="8" s="1"/>
  <c r="Z62" i="8" s="1"/>
  <c r="K62" i="8"/>
  <c r="J62" i="8"/>
  <c r="L62" i="8" s="1"/>
  <c r="BU61" i="8"/>
  <c r="BT61" i="8"/>
  <c r="BR61" i="8"/>
  <c r="BM61" i="8"/>
  <c r="BI61" i="8"/>
  <c r="AY61" i="8"/>
  <c r="AU61" i="8"/>
  <c r="AP61" i="8"/>
  <c r="AO61" i="8"/>
  <c r="AD61" i="8"/>
  <c r="Z61" i="8"/>
  <c r="Y61" i="8"/>
  <c r="V61" i="8"/>
  <c r="S61" i="8"/>
  <c r="K61" i="8"/>
  <c r="J61" i="8"/>
  <c r="L61" i="8" s="1"/>
  <c r="BU60" i="8"/>
  <c r="BT60" i="8"/>
  <c r="BR60" i="8"/>
  <c r="BN60" i="8"/>
  <c r="BM60" i="8"/>
  <c r="AY60" i="8"/>
  <c r="AU60" i="8"/>
  <c r="AP60" i="8"/>
  <c r="AO60" i="8"/>
  <c r="AD60" i="8"/>
  <c r="Y60" i="8"/>
  <c r="S60" i="8"/>
  <c r="V60" i="8" s="1"/>
  <c r="Z60" i="8" s="1"/>
  <c r="L60" i="8"/>
  <c r="K60" i="8"/>
  <c r="J60" i="8"/>
  <c r="BU59" i="8"/>
  <c r="BT59" i="8"/>
  <c r="BR59" i="8"/>
  <c r="BM59" i="8"/>
  <c r="BN59" i="8" s="1"/>
  <c r="BI59" i="8"/>
  <c r="AY59" i="8"/>
  <c r="AU59" i="8"/>
  <c r="AP59" i="8"/>
  <c r="AO59" i="8"/>
  <c r="AD59" i="8"/>
  <c r="Y59" i="8"/>
  <c r="S59" i="8"/>
  <c r="L59" i="8"/>
  <c r="K59" i="8"/>
  <c r="J59" i="8"/>
  <c r="BU58" i="8"/>
  <c r="BT58" i="8"/>
  <c r="BR58" i="8"/>
  <c r="BM58" i="8"/>
  <c r="BN58" i="8" s="1"/>
  <c r="BI58" i="8"/>
  <c r="AY58" i="8"/>
  <c r="AU58" i="8"/>
  <c r="AP58" i="8"/>
  <c r="AO58" i="8"/>
  <c r="AD58" i="8"/>
  <c r="Y58" i="8"/>
  <c r="S58" i="8"/>
  <c r="V58" i="8" s="1"/>
  <c r="Z58" i="8" s="1"/>
  <c r="L58" i="8"/>
  <c r="K58" i="8"/>
  <c r="J58" i="8"/>
  <c r="BU57" i="8"/>
  <c r="BT57" i="8"/>
  <c r="BR57" i="8"/>
  <c r="BM57" i="8"/>
  <c r="BN57" i="8" s="1"/>
  <c r="BI57" i="8"/>
  <c r="AY57" i="8"/>
  <c r="AU57" i="8"/>
  <c r="AP57" i="8"/>
  <c r="AO57" i="8"/>
  <c r="AD57" i="8"/>
  <c r="Y57" i="8"/>
  <c r="S57" i="8"/>
  <c r="V57" i="8" s="1"/>
  <c r="Z57" i="8" s="1"/>
  <c r="K57" i="8"/>
  <c r="J57" i="8"/>
  <c r="L57" i="8" s="1"/>
  <c r="BU56" i="8"/>
  <c r="BT56" i="8"/>
  <c r="BR56" i="8"/>
  <c r="BM56" i="8"/>
  <c r="BN56" i="8" s="1"/>
  <c r="BI56" i="8"/>
  <c r="AY56" i="8"/>
  <c r="AU56" i="8"/>
  <c r="AP56" i="8"/>
  <c r="AO56" i="8"/>
  <c r="AD56" i="8"/>
  <c r="Y56" i="8"/>
  <c r="S56" i="8"/>
  <c r="V56" i="8" s="1"/>
  <c r="Z56" i="8" s="1"/>
  <c r="L56" i="8"/>
  <c r="K56" i="8"/>
  <c r="J56" i="8"/>
  <c r="BU55" i="8"/>
  <c r="BT55" i="8"/>
  <c r="BR55" i="8"/>
  <c r="BM55" i="8"/>
  <c r="BN55" i="8" s="1"/>
  <c r="AY55" i="8"/>
  <c r="AU55" i="8"/>
  <c r="AP55" i="8"/>
  <c r="AO55" i="8"/>
  <c r="AD55" i="8"/>
  <c r="Y55" i="8"/>
  <c r="V55" i="8"/>
  <c r="Z55" i="8" s="1"/>
  <c r="S55" i="8"/>
  <c r="L55" i="8"/>
  <c r="K55" i="8"/>
  <c r="J55" i="8"/>
  <c r="BU54" i="8"/>
  <c r="BT54" i="8"/>
  <c r="BR54" i="8"/>
  <c r="BN54" i="8"/>
  <c r="BM54" i="8"/>
  <c r="BI54" i="8"/>
  <c r="AY54" i="8"/>
  <c r="AU54" i="8"/>
  <c r="AP54" i="8"/>
  <c r="AO54" i="8"/>
  <c r="AD54" i="8"/>
  <c r="Y54" i="8"/>
  <c r="V54" i="8"/>
  <c r="Z54" i="8" s="1"/>
  <c r="S54" i="8"/>
  <c r="L54" i="8"/>
  <c r="K54" i="8"/>
  <c r="J54" i="8"/>
  <c r="BU53" i="8"/>
  <c r="BT53" i="8"/>
  <c r="BR53" i="8"/>
  <c r="BN53" i="8"/>
  <c r="BM53" i="8"/>
  <c r="BI53" i="8"/>
  <c r="AY53" i="8"/>
  <c r="AU53" i="8"/>
  <c r="AP53" i="8"/>
  <c r="AO53" i="8"/>
  <c r="AD53" i="8"/>
  <c r="Z53" i="8"/>
  <c r="Y53" i="8"/>
  <c r="V53" i="8"/>
  <c r="S53" i="8"/>
  <c r="K53" i="8"/>
  <c r="J53" i="8"/>
  <c r="L53" i="8" s="1"/>
  <c r="BU52" i="8"/>
  <c r="BT52" i="8"/>
  <c r="BR52" i="8"/>
  <c r="BN52" i="8"/>
  <c r="BM52" i="8"/>
  <c r="BI52" i="8"/>
  <c r="AY52" i="8"/>
  <c r="AU52" i="8"/>
  <c r="AP52" i="8"/>
  <c r="AO52" i="8"/>
  <c r="AD52" i="8"/>
  <c r="Y52" i="8"/>
  <c r="S52" i="8"/>
  <c r="V52" i="8" s="1"/>
  <c r="Z52" i="8" s="1"/>
  <c r="L52" i="8"/>
  <c r="K52" i="8"/>
  <c r="J52" i="8"/>
  <c r="BU51" i="8"/>
  <c r="BT51" i="8"/>
  <c r="BR51" i="8"/>
  <c r="BM51" i="8"/>
  <c r="BI51" i="8"/>
  <c r="AY51" i="8"/>
  <c r="AU51" i="8"/>
  <c r="AP51" i="8"/>
  <c r="AO51" i="8"/>
  <c r="AD51" i="8"/>
  <c r="Y51" i="8"/>
  <c r="S51" i="8"/>
  <c r="V51" i="8" s="1"/>
  <c r="Z51" i="8" s="1"/>
  <c r="L51" i="8"/>
  <c r="K51" i="8"/>
  <c r="J51" i="8"/>
  <c r="BU50" i="8"/>
  <c r="BT50" i="8"/>
  <c r="BR50" i="8"/>
  <c r="BM50" i="8"/>
  <c r="BI50" i="8"/>
  <c r="AY50" i="8"/>
  <c r="AU50" i="8"/>
  <c r="AP50" i="8"/>
  <c r="AO50" i="8"/>
  <c r="AD50" i="8"/>
  <c r="Y50" i="8"/>
  <c r="V50" i="8"/>
  <c r="Z50" i="8" s="1"/>
  <c r="S50" i="8"/>
  <c r="L50" i="8"/>
  <c r="K50" i="8"/>
  <c r="J50" i="8"/>
  <c r="BU49" i="8"/>
  <c r="BT49" i="8"/>
  <c r="BR49" i="8"/>
  <c r="BN49" i="8"/>
  <c r="BM49" i="8"/>
  <c r="BI49" i="8"/>
  <c r="AY49" i="8"/>
  <c r="AU49" i="8"/>
  <c r="AP49" i="8"/>
  <c r="AO49" i="8"/>
  <c r="AD49" i="8"/>
  <c r="Y49" i="8"/>
  <c r="V49" i="8"/>
  <c r="Z49" i="8" s="1"/>
  <c r="S49" i="8"/>
  <c r="L49" i="8"/>
  <c r="K49" i="8"/>
  <c r="J49" i="8"/>
  <c r="BU48" i="8"/>
  <c r="BT48" i="8"/>
  <c r="BR48" i="8"/>
  <c r="BN48" i="8"/>
  <c r="BM48" i="8"/>
  <c r="BI48" i="8"/>
  <c r="AY48" i="8"/>
  <c r="AU48" i="8"/>
  <c r="AP48" i="8"/>
  <c r="AO48" i="8"/>
  <c r="AD48" i="8"/>
  <c r="Z48" i="8"/>
  <c r="Y48" i="8"/>
  <c r="V48" i="8"/>
  <c r="S48" i="8"/>
  <c r="K48" i="8"/>
  <c r="J48" i="8"/>
  <c r="L48" i="8" s="1"/>
  <c r="BU47" i="8"/>
  <c r="BT47" i="8"/>
  <c r="BR47" i="8"/>
  <c r="BI47" i="8"/>
  <c r="AY47" i="8"/>
  <c r="AU47" i="8"/>
  <c r="AP47" i="8"/>
  <c r="AO47" i="8"/>
  <c r="AD47" i="8"/>
  <c r="Z47" i="8"/>
  <c r="Y47" i="8"/>
  <c r="V47" i="8"/>
  <c r="S47" i="8"/>
  <c r="K47" i="8"/>
  <c r="J47" i="8"/>
  <c r="L47" i="8" s="1"/>
  <c r="BU46" i="8"/>
  <c r="BT46" i="8"/>
  <c r="BR46" i="8"/>
  <c r="BM46" i="8"/>
  <c r="BI46" i="8"/>
  <c r="AY46" i="8"/>
  <c r="AU46" i="8"/>
  <c r="AP46" i="8"/>
  <c r="AO46" i="8"/>
  <c r="AD46" i="8"/>
  <c r="Y46" i="8"/>
  <c r="S46" i="8"/>
  <c r="V46" i="8" s="1"/>
  <c r="Z46" i="8" s="1"/>
  <c r="K46" i="8"/>
  <c r="J46" i="8"/>
  <c r="L46" i="8" s="1"/>
  <c r="BU45" i="8"/>
  <c r="BT45" i="8"/>
  <c r="BR45" i="8"/>
  <c r="BM45" i="8"/>
  <c r="BN45" i="8" s="1"/>
  <c r="AY45" i="8"/>
  <c r="AU45" i="8"/>
  <c r="AP45" i="8"/>
  <c r="AO45" i="8"/>
  <c r="AD45" i="8"/>
  <c r="Y45" i="8"/>
  <c r="S45" i="8"/>
  <c r="V45" i="8" s="1"/>
  <c r="Z45" i="8" s="1"/>
  <c r="K45" i="8"/>
  <c r="J45" i="8"/>
  <c r="L45" i="8" s="1"/>
  <c r="BU44" i="8"/>
  <c r="BT44" i="8"/>
  <c r="BR44" i="8"/>
  <c r="BM44" i="8"/>
  <c r="BN44" i="8" s="1"/>
  <c r="BI44" i="8"/>
  <c r="AY44" i="8"/>
  <c r="AU44" i="8"/>
  <c r="AP44" i="8"/>
  <c r="AO44" i="8"/>
  <c r="AD44" i="8"/>
  <c r="Y44" i="8"/>
  <c r="V44" i="8"/>
  <c r="Z44" i="8" s="1"/>
  <c r="S44" i="8"/>
  <c r="L44" i="8"/>
  <c r="K44" i="8"/>
  <c r="J44" i="8"/>
  <c r="BU43" i="8"/>
  <c r="BT43" i="8"/>
  <c r="BR43" i="8"/>
  <c r="BN43" i="8"/>
  <c r="BM43" i="8"/>
  <c r="AY43" i="8"/>
  <c r="AU43" i="8"/>
  <c r="AP43" i="8"/>
  <c r="AO43" i="8"/>
  <c r="AD43" i="8"/>
  <c r="Y43" i="8"/>
  <c r="S43" i="8"/>
  <c r="V43" i="8" s="1"/>
  <c r="Z43" i="8" s="1"/>
  <c r="L43" i="8"/>
  <c r="K43" i="8"/>
  <c r="J43" i="8"/>
  <c r="BU42" i="8"/>
  <c r="BT42" i="8"/>
  <c r="BR42" i="8"/>
  <c r="BI42" i="8"/>
  <c r="AY42" i="8"/>
  <c r="Y42" i="8"/>
  <c r="S42" i="8"/>
  <c r="V42" i="8" s="1"/>
  <c r="Z42" i="8" s="1"/>
  <c r="K42" i="8"/>
  <c r="J42" i="8"/>
  <c r="L42" i="8" s="1"/>
  <c r="BU41" i="8"/>
  <c r="BT41" i="8"/>
  <c r="BR41" i="8"/>
  <c r="BM41" i="8"/>
  <c r="BI41" i="8"/>
  <c r="AY41" i="8"/>
  <c r="AU41" i="8"/>
  <c r="AP41" i="8"/>
  <c r="AO41" i="8"/>
  <c r="AD41" i="8"/>
  <c r="Y41" i="8"/>
  <c r="S41" i="8"/>
  <c r="V41" i="8" s="1"/>
  <c r="Z41" i="8" s="1"/>
  <c r="K41" i="8"/>
  <c r="J41" i="8"/>
  <c r="L41" i="8" s="1"/>
  <c r="BU40" i="8"/>
  <c r="BT40" i="8"/>
  <c r="BR40" i="8"/>
  <c r="BM40" i="8"/>
  <c r="BN40" i="8" s="1"/>
  <c r="BI40" i="8"/>
  <c r="AY40" i="8"/>
  <c r="AU40" i="8"/>
  <c r="AP40" i="8"/>
  <c r="AO40" i="8"/>
  <c r="AD40" i="8"/>
  <c r="Y40" i="8"/>
  <c r="V40" i="8"/>
  <c r="Z40" i="8" s="1"/>
  <c r="S40" i="8"/>
  <c r="L40" i="8"/>
  <c r="K40" i="8"/>
  <c r="J40" i="8"/>
  <c r="BU39" i="8"/>
  <c r="BT39" i="8"/>
  <c r="BR39" i="8"/>
  <c r="BM39" i="8"/>
  <c r="BI39" i="8"/>
  <c r="AY39" i="8"/>
  <c r="AU39" i="8"/>
  <c r="AP39" i="8"/>
  <c r="AO39" i="8"/>
  <c r="AD39" i="8"/>
  <c r="Y39" i="8"/>
  <c r="S39" i="8"/>
  <c r="L39" i="8"/>
  <c r="K39" i="8"/>
  <c r="J39" i="8"/>
  <c r="BU38" i="8"/>
  <c r="BT38" i="8"/>
  <c r="BR38" i="8"/>
  <c r="BM38" i="8"/>
  <c r="BI38" i="8"/>
  <c r="AY38" i="8"/>
  <c r="AU38" i="8"/>
  <c r="AP38" i="8"/>
  <c r="AO38" i="8"/>
  <c r="AD38" i="8"/>
  <c r="Z38" i="8"/>
  <c r="Y38" i="8"/>
  <c r="V38" i="8"/>
  <c r="S38" i="8"/>
  <c r="L38" i="8"/>
  <c r="K38" i="8"/>
  <c r="J38" i="8"/>
  <c r="BU37" i="8"/>
  <c r="BT37" i="8"/>
  <c r="BR37" i="8"/>
  <c r="BN37" i="8"/>
  <c r="BM37" i="8"/>
  <c r="BI37" i="8"/>
  <c r="AY37" i="8"/>
  <c r="AU37" i="8"/>
  <c r="AP37" i="8"/>
  <c r="AO37" i="8"/>
  <c r="AD37" i="8"/>
  <c r="Z37" i="8"/>
  <c r="Y37" i="8"/>
  <c r="V37" i="8"/>
  <c r="S37" i="8"/>
  <c r="K37" i="8"/>
  <c r="J37" i="8"/>
  <c r="L37" i="8" s="1"/>
  <c r="BU36" i="8"/>
  <c r="BT36" i="8"/>
  <c r="BR36" i="8"/>
  <c r="BN36" i="8"/>
  <c r="BM36" i="8"/>
  <c r="BI36" i="8"/>
  <c r="AY36" i="8"/>
  <c r="AU36" i="8"/>
  <c r="AP36" i="8"/>
  <c r="AO36" i="8"/>
  <c r="AD36" i="8"/>
  <c r="Y36" i="8"/>
  <c r="S36" i="8"/>
  <c r="V36" i="8" s="1"/>
  <c r="Z36" i="8" s="1"/>
  <c r="K36" i="8"/>
  <c r="J36" i="8"/>
  <c r="L36" i="8" s="1"/>
  <c r="BU35" i="8"/>
  <c r="BT35" i="8"/>
  <c r="BR35" i="8"/>
  <c r="BM35" i="8"/>
  <c r="BN35" i="8" s="1"/>
  <c r="BI35" i="8"/>
  <c r="AY35" i="8"/>
  <c r="AU35" i="8"/>
  <c r="AP35" i="8"/>
  <c r="AO35" i="8"/>
  <c r="AD35" i="8"/>
  <c r="Y35" i="8"/>
  <c r="V35" i="8"/>
  <c r="Z35" i="8" s="1"/>
  <c r="S35" i="8"/>
  <c r="L35" i="8"/>
  <c r="K35" i="8"/>
  <c r="J35" i="8"/>
  <c r="BU33" i="8"/>
  <c r="BT33" i="8"/>
  <c r="BR33" i="8"/>
  <c r="BN33" i="8"/>
  <c r="BM33" i="8"/>
  <c r="BI33" i="8"/>
  <c r="AY33" i="8"/>
  <c r="AU33" i="8"/>
  <c r="AP33" i="8"/>
  <c r="AO33" i="8"/>
  <c r="AD33" i="8"/>
  <c r="Y33" i="8"/>
  <c r="V33" i="8"/>
  <c r="Z33" i="8" s="1"/>
  <c r="S33" i="8"/>
  <c r="L33" i="8"/>
  <c r="K33" i="8"/>
  <c r="J33" i="8"/>
  <c r="BU32" i="8"/>
  <c r="BT32" i="8"/>
  <c r="BR32" i="8"/>
  <c r="BN32" i="8"/>
  <c r="BM32" i="8"/>
  <c r="BI32" i="8"/>
  <c r="AY32" i="8"/>
  <c r="AU32" i="8"/>
  <c r="AP32" i="8"/>
  <c r="AO32" i="8"/>
  <c r="AD32" i="8"/>
  <c r="Z32" i="8"/>
  <c r="Y32" i="8"/>
  <c r="V32" i="8"/>
  <c r="S32" i="8"/>
  <c r="K32" i="8"/>
  <c r="J32" i="8"/>
  <c r="L32" i="8" s="1"/>
  <c r="BU31" i="8"/>
  <c r="BT31" i="8"/>
  <c r="BR31" i="8"/>
  <c r="BM31" i="8"/>
  <c r="BI31" i="8"/>
  <c r="AY31" i="8"/>
  <c r="AU31" i="8"/>
  <c r="AP31" i="8"/>
  <c r="AO31" i="8"/>
  <c r="AD31" i="8"/>
  <c r="Y31" i="8"/>
  <c r="S31" i="8"/>
  <c r="V31" i="8" s="1"/>
  <c r="Z31" i="8" s="1"/>
  <c r="K31" i="8"/>
  <c r="J31" i="8"/>
  <c r="L31" i="8" s="1"/>
  <c r="BU30" i="8"/>
  <c r="BT30" i="8"/>
  <c r="BR30" i="8"/>
  <c r="BM30" i="8"/>
  <c r="BI30" i="8"/>
  <c r="AY30" i="8"/>
  <c r="AU30" i="8"/>
  <c r="AP30" i="8"/>
  <c r="AO30" i="8"/>
  <c r="AD30" i="8"/>
  <c r="Y30" i="8"/>
  <c r="S30" i="8"/>
  <c r="V30" i="8" s="1"/>
  <c r="Z30" i="8" s="1"/>
  <c r="K30" i="8"/>
  <c r="J30" i="8"/>
  <c r="L30" i="8" s="1"/>
  <c r="BU29" i="8"/>
  <c r="BT29" i="8"/>
  <c r="BR29" i="8"/>
  <c r="BM29" i="8"/>
  <c r="BN29" i="8" s="1"/>
  <c r="BI29" i="8"/>
  <c r="AY29" i="8"/>
  <c r="AU29" i="8"/>
  <c r="AP29" i="8"/>
  <c r="AO29" i="8"/>
  <c r="AD29" i="8"/>
  <c r="Y29" i="8"/>
  <c r="V29" i="8"/>
  <c r="Z29" i="8" s="1"/>
  <c r="S29" i="8"/>
  <c r="L29" i="8"/>
  <c r="K29" i="8"/>
  <c r="J29" i="8"/>
  <c r="BU28" i="8"/>
  <c r="BT28" i="8"/>
  <c r="BR28" i="8"/>
  <c r="BM28" i="8"/>
  <c r="BI28" i="8"/>
  <c r="AY28" i="8"/>
  <c r="AU28" i="8"/>
  <c r="AP28" i="8"/>
  <c r="AO28" i="8"/>
  <c r="AD28" i="8"/>
  <c r="Y28" i="8"/>
  <c r="S28" i="8"/>
  <c r="L28" i="8"/>
  <c r="K28" i="8"/>
  <c r="J28" i="8"/>
  <c r="BU27" i="8"/>
  <c r="BT27" i="8"/>
  <c r="BR27" i="8"/>
  <c r="BM27" i="8"/>
  <c r="BN27" i="8" s="1"/>
  <c r="BI27" i="8"/>
  <c r="AY27" i="8"/>
  <c r="AU27" i="8"/>
  <c r="AP27" i="8"/>
  <c r="AO27" i="8"/>
  <c r="AD27" i="8"/>
  <c r="Y27" i="8"/>
  <c r="S27" i="8"/>
  <c r="V27" i="8" s="1"/>
  <c r="Z27" i="8" s="1"/>
  <c r="K27" i="8"/>
  <c r="J27" i="8"/>
  <c r="L27" i="8" s="1"/>
  <c r="BU26" i="8"/>
  <c r="BT26" i="8"/>
  <c r="BR26" i="8"/>
  <c r="BM26" i="8"/>
  <c r="BN26" i="8" s="1"/>
  <c r="BI26" i="8"/>
  <c r="AY26" i="8"/>
  <c r="AU26" i="8"/>
  <c r="AP26" i="8"/>
  <c r="AO26" i="8"/>
  <c r="AD26" i="8"/>
  <c r="Y26" i="8"/>
  <c r="S26" i="8"/>
  <c r="V26" i="8" s="1"/>
  <c r="Z26" i="8" s="1"/>
  <c r="K26" i="8"/>
  <c r="J26" i="8"/>
  <c r="L26" i="8" s="1"/>
  <c r="BU25" i="8"/>
  <c r="BT25" i="8"/>
  <c r="BR25" i="8"/>
  <c r="BM25" i="8"/>
  <c r="BN25" i="8" s="1"/>
  <c r="BI25" i="8"/>
  <c r="AY25" i="8"/>
  <c r="AU25" i="8"/>
  <c r="AP25" i="8"/>
  <c r="AO25" i="8"/>
  <c r="AD25" i="8"/>
  <c r="Y25" i="8"/>
  <c r="S25" i="8"/>
  <c r="V25" i="8" s="1"/>
  <c r="Z25" i="8" s="1"/>
  <c r="L25" i="8"/>
  <c r="K25" i="8"/>
  <c r="J25" i="8"/>
  <c r="BU24" i="8"/>
  <c r="BT24" i="8"/>
  <c r="BR24" i="8"/>
  <c r="BM24" i="8"/>
  <c r="BN24" i="8" s="1"/>
  <c r="AY24" i="8"/>
  <c r="AU24" i="8"/>
  <c r="AP24" i="8"/>
  <c r="AO24" i="8"/>
  <c r="AD24" i="8"/>
  <c r="Y24" i="8"/>
  <c r="V24" i="8"/>
  <c r="Z24" i="8" s="1"/>
  <c r="S24" i="8"/>
  <c r="L24" i="8"/>
  <c r="K24" i="8"/>
  <c r="J24" i="8"/>
  <c r="BU23" i="8"/>
  <c r="BT23" i="8"/>
  <c r="BR23" i="8"/>
  <c r="BN23" i="8"/>
  <c r="BI23" i="8"/>
  <c r="AY23" i="8"/>
  <c r="Y23" i="8"/>
  <c r="S23" i="8"/>
  <c r="V23" i="8" s="1"/>
  <c r="Z23" i="8" s="1"/>
  <c r="K23" i="8"/>
  <c r="J23" i="8"/>
  <c r="L23" i="8" s="1"/>
  <c r="BU22" i="8"/>
  <c r="BT22" i="8"/>
  <c r="BR22" i="8"/>
  <c r="BM22" i="8"/>
  <c r="BI22" i="8"/>
  <c r="AY22" i="8"/>
  <c r="AU22" i="8"/>
  <c r="AP22" i="8"/>
  <c r="AO22" i="8"/>
  <c r="AD22" i="8"/>
  <c r="Y22" i="8"/>
  <c r="S22" i="8"/>
  <c r="V22" i="8" s="1"/>
  <c r="Z22" i="8" s="1"/>
  <c r="L22" i="8"/>
  <c r="K22" i="8"/>
  <c r="J22" i="8"/>
  <c r="BU21" i="8"/>
  <c r="BT21" i="8"/>
  <c r="BR21" i="8"/>
  <c r="BM21" i="8"/>
  <c r="BN21" i="8" s="1"/>
  <c r="BI21" i="8"/>
  <c r="AY21" i="8"/>
  <c r="AU21" i="8"/>
  <c r="AP21" i="8"/>
  <c r="AO21" i="8"/>
  <c r="AD21" i="8"/>
  <c r="Y21" i="8"/>
  <c r="V21" i="8"/>
  <c r="Z21" i="8" s="1"/>
  <c r="S21" i="8"/>
  <c r="L21" i="8"/>
  <c r="K21" i="8"/>
  <c r="J21" i="8"/>
  <c r="BU20" i="8"/>
  <c r="BT20" i="8"/>
  <c r="BR20" i="8"/>
  <c r="BN20" i="8"/>
  <c r="BM20" i="8"/>
  <c r="BI20" i="8"/>
  <c r="AY20" i="8"/>
  <c r="AU20" i="8"/>
  <c r="AP20" i="8"/>
  <c r="AO20" i="8"/>
  <c r="AD20" i="8"/>
  <c r="Y20" i="8"/>
  <c r="V20" i="8"/>
  <c r="Z20" i="8" s="1"/>
  <c r="S20" i="8"/>
  <c r="L20" i="8"/>
  <c r="K20" i="8"/>
  <c r="J20" i="8"/>
  <c r="BU19" i="8"/>
  <c r="BT19" i="8"/>
  <c r="BR19" i="8"/>
  <c r="BN19" i="8"/>
  <c r="BI19" i="8"/>
  <c r="AY19" i="8"/>
  <c r="Y19" i="8"/>
  <c r="S19" i="8"/>
  <c r="V19" i="8" s="1"/>
  <c r="Z19" i="8" s="1"/>
  <c r="L19" i="8"/>
  <c r="K19" i="8"/>
  <c r="J19" i="8"/>
  <c r="BU18" i="8"/>
  <c r="BT18" i="8"/>
  <c r="BR18" i="8"/>
  <c r="BM18" i="8"/>
  <c r="BN18" i="8" s="1"/>
  <c r="BI18" i="8"/>
  <c r="AY18" i="8"/>
  <c r="AU18" i="8"/>
  <c r="AP18" i="8"/>
  <c r="AO18" i="8"/>
  <c r="AD18" i="8"/>
  <c r="Y18" i="8"/>
  <c r="S18" i="8"/>
  <c r="V18" i="8" s="1"/>
  <c r="Z18" i="8" s="1"/>
  <c r="L18" i="8"/>
  <c r="K18" i="8"/>
  <c r="J18" i="8"/>
  <c r="BU17" i="8"/>
  <c r="BT17" i="8"/>
  <c r="BR17" i="8"/>
  <c r="BM17" i="8"/>
  <c r="BI17" i="8"/>
  <c r="AY17" i="8"/>
  <c r="AU17" i="8"/>
  <c r="AP17" i="8"/>
  <c r="AO17" i="8"/>
  <c r="AD17" i="8"/>
  <c r="Z17" i="8"/>
  <c r="Y17" i="8"/>
  <c r="V17" i="8"/>
  <c r="S17" i="8"/>
  <c r="L17" i="8"/>
  <c r="K17" i="8"/>
  <c r="J17" i="8"/>
  <c r="BU16" i="8"/>
  <c r="BT16" i="8"/>
  <c r="BR16" i="8"/>
  <c r="BN16" i="8"/>
  <c r="BM16" i="8"/>
  <c r="BI16" i="8"/>
  <c r="AY16" i="8"/>
  <c r="AU16" i="8"/>
  <c r="AP16" i="8"/>
  <c r="AO16" i="8"/>
  <c r="AD16" i="8"/>
  <c r="Z16" i="8"/>
  <c r="Y16" i="8"/>
  <c r="V16" i="8"/>
  <c r="S16" i="8"/>
  <c r="K16" i="8"/>
  <c r="J16" i="8"/>
  <c r="L16" i="8" s="1"/>
  <c r="BU15" i="8"/>
  <c r="BT15" i="8"/>
  <c r="BR15" i="8"/>
  <c r="BN15" i="8"/>
  <c r="BM15" i="8"/>
  <c r="BI15" i="8"/>
  <c r="AY15" i="8"/>
  <c r="AU15" i="8"/>
  <c r="AP15" i="8"/>
  <c r="AO15" i="8"/>
  <c r="AD15" i="8"/>
  <c r="Y15" i="8"/>
  <c r="S15" i="8"/>
  <c r="V15" i="8" s="1"/>
  <c r="Z15" i="8" s="1"/>
  <c r="K15" i="8"/>
  <c r="J15" i="8"/>
  <c r="L15" i="8" s="1"/>
  <c r="BU14" i="8"/>
  <c r="BT14" i="8"/>
  <c r="BR14" i="8"/>
  <c r="BM14" i="8"/>
  <c r="BN14" i="8" s="1"/>
  <c r="BI14" i="8"/>
  <c r="AY14" i="8"/>
  <c r="AU14" i="8"/>
  <c r="AP14" i="8"/>
  <c r="AO14" i="8"/>
  <c r="AD14" i="8"/>
  <c r="Y14" i="8"/>
  <c r="V14" i="8"/>
  <c r="Z14" i="8" s="1"/>
  <c r="S14" i="8"/>
  <c r="L14" i="8"/>
  <c r="K14" i="8"/>
  <c r="J14" i="8"/>
  <c r="BU13" i="8"/>
  <c r="BT13" i="8"/>
  <c r="BR13" i="8"/>
  <c r="BN13" i="8"/>
  <c r="BM13" i="8"/>
  <c r="BI13" i="8"/>
  <c r="AY13" i="8"/>
  <c r="AU13" i="8"/>
  <c r="AP13" i="8"/>
  <c r="AO13" i="8"/>
  <c r="AD13" i="8"/>
  <c r="Y13" i="8"/>
  <c r="V13" i="8"/>
  <c r="Z13" i="8" s="1"/>
  <c r="S13" i="8"/>
  <c r="L13" i="8"/>
  <c r="K13" i="8"/>
  <c r="J13" i="8"/>
  <c r="BU12" i="8"/>
  <c r="BT12" i="8"/>
  <c r="BR12" i="8"/>
  <c r="BN12" i="8"/>
  <c r="BM12" i="8"/>
  <c r="BI12" i="8"/>
  <c r="AY12" i="8"/>
  <c r="AU12" i="8"/>
  <c r="AP12" i="8"/>
  <c r="AO12" i="8"/>
  <c r="AD12" i="8"/>
  <c r="Z12" i="8"/>
  <c r="Y12" i="8"/>
  <c r="V12" i="8"/>
  <c r="S12" i="8"/>
  <c r="K12" i="8"/>
  <c r="J12" i="8"/>
  <c r="L12" i="8" s="1"/>
  <c r="BU11" i="8"/>
  <c r="BT11" i="8"/>
  <c r="BR11" i="8"/>
  <c r="BN11" i="8"/>
  <c r="BM11" i="8"/>
  <c r="BI11" i="8"/>
  <c r="AY11" i="8"/>
  <c r="AU11" i="8"/>
  <c r="AP11" i="8"/>
  <c r="AO11" i="8"/>
  <c r="AD11" i="8"/>
  <c r="Y11" i="8"/>
  <c r="S11" i="8"/>
  <c r="V11" i="8" s="1"/>
  <c r="Z11" i="8" s="1"/>
  <c r="L11" i="8"/>
  <c r="K11" i="8"/>
  <c r="J11" i="8"/>
  <c r="BU10" i="8"/>
  <c r="BT10" i="8"/>
  <c r="BR10" i="8"/>
  <c r="BM10" i="8"/>
  <c r="BN10" i="8" s="1"/>
  <c r="BI10" i="8"/>
  <c r="AY10" i="8"/>
  <c r="AU10" i="8"/>
  <c r="AP10" i="8"/>
  <c r="AO10" i="8"/>
  <c r="AD10" i="8"/>
  <c r="Y10" i="8"/>
  <c r="V10" i="8"/>
  <c r="Z10" i="8" s="1"/>
  <c r="S10" i="8"/>
  <c r="L10" i="8"/>
  <c r="K10" i="8"/>
  <c r="J10" i="8"/>
  <c r="BU8" i="8"/>
  <c r="BT8" i="8"/>
  <c r="BR8" i="8"/>
  <c r="BN8" i="8"/>
  <c r="BM8" i="8"/>
  <c r="BI8" i="8"/>
  <c r="AY8" i="8"/>
  <c r="AU8" i="8"/>
  <c r="AP8" i="8"/>
  <c r="AO8" i="8"/>
  <c r="AD8" i="8"/>
  <c r="Z8" i="8"/>
  <c r="Y8" i="8"/>
  <c r="V8" i="8"/>
  <c r="S8" i="8"/>
  <c r="L8" i="8"/>
  <c r="K8" i="8"/>
  <c r="J8" i="8"/>
  <c r="BU7" i="8"/>
  <c r="BT7" i="8"/>
  <c r="BR7" i="8"/>
  <c r="BN7" i="8"/>
  <c r="BM7" i="8"/>
  <c r="BI7" i="8"/>
  <c r="AY7" i="8"/>
  <c r="AU7" i="8"/>
  <c r="AP7" i="8"/>
  <c r="AO7" i="8"/>
  <c r="AD7" i="8"/>
  <c r="Z7" i="8"/>
  <c r="Y7" i="8"/>
  <c r="V7" i="8"/>
  <c r="S7" i="8"/>
  <c r="K7" i="8"/>
  <c r="J7" i="8"/>
  <c r="L7" i="8" s="1"/>
  <c r="BR82" i="7"/>
  <c r="BN82" i="7"/>
  <c r="BM82" i="7"/>
  <c r="BI82" i="7"/>
  <c r="AY82" i="7"/>
  <c r="AU82" i="7"/>
  <c r="AP82" i="7"/>
  <c r="AO82" i="7"/>
  <c r="AD82" i="7"/>
  <c r="Z82" i="7"/>
  <c r="Y82" i="7"/>
  <c r="V82" i="7"/>
  <c r="S82" i="7"/>
  <c r="K82" i="7"/>
  <c r="J82" i="7"/>
  <c r="L82" i="7" s="1"/>
  <c r="BR81" i="7"/>
  <c r="BM81" i="7"/>
  <c r="BI81" i="7"/>
  <c r="AY81" i="7"/>
  <c r="AU81" i="7"/>
  <c r="AP81" i="7"/>
  <c r="AO81" i="7"/>
  <c r="AD81" i="7"/>
  <c r="Y81" i="7"/>
  <c r="S81" i="7"/>
  <c r="V81" i="7" s="1"/>
  <c r="Z81" i="7" s="1"/>
  <c r="K81" i="7"/>
  <c r="J81" i="7"/>
  <c r="L81" i="7" s="1"/>
  <c r="BR80" i="7"/>
  <c r="BM80" i="7"/>
  <c r="BN80" i="7" s="1"/>
  <c r="BT80" i="7" s="1"/>
  <c r="BI80" i="7"/>
  <c r="AY80" i="7"/>
  <c r="AU80" i="7"/>
  <c r="AP80" i="7"/>
  <c r="AO80" i="7"/>
  <c r="AD80" i="7"/>
  <c r="Y80" i="7"/>
  <c r="S80" i="7"/>
  <c r="V80" i="7" s="1"/>
  <c r="Z80" i="7" s="1"/>
  <c r="K80" i="7"/>
  <c r="J80" i="7"/>
  <c r="L80" i="7" s="1"/>
  <c r="BU79" i="7"/>
  <c r="BR79" i="7"/>
  <c r="BM79" i="7"/>
  <c r="BN79" i="7" s="1"/>
  <c r="BT79" i="7" s="1"/>
  <c r="BI79" i="7"/>
  <c r="AY79" i="7"/>
  <c r="AU79" i="7"/>
  <c r="AP79" i="7"/>
  <c r="AO79" i="7"/>
  <c r="AD79" i="7"/>
  <c r="Y79" i="7"/>
  <c r="S79" i="7"/>
  <c r="V79" i="7" s="1"/>
  <c r="Z79" i="7" s="1"/>
  <c r="L79" i="7"/>
  <c r="K79" i="7"/>
  <c r="J79" i="7"/>
  <c r="BR78" i="7"/>
  <c r="BM78" i="7"/>
  <c r="BN78" i="7" s="1"/>
  <c r="AY78" i="7"/>
  <c r="AU78" i="7"/>
  <c r="AP78" i="7"/>
  <c r="AO78" i="7"/>
  <c r="AD78" i="7"/>
  <c r="Y78" i="7"/>
  <c r="V78" i="7"/>
  <c r="Z78" i="7" s="1"/>
  <c r="S78" i="7"/>
  <c r="L78" i="7"/>
  <c r="K78" i="7"/>
  <c r="J78" i="7"/>
  <c r="BU77" i="7"/>
  <c r="BT77" i="7"/>
  <c r="BR77" i="7"/>
  <c r="BM77" i="7"/>
  <c r="AY77" i="7"/>
  <c r="AU77" i="7"/>
  <c r="AP77" i="7"/>
  <c r="AO77" i="7"/>
  <c r="AD77" i="7"/>
  <c r="Y77" i="7"/>
  <c r="V77" i="7"/>
  <c r="Z77" i="7" s="1"/>
  <c r="S77" i="7"/>
  <c r="L77" i="7"/>
  <c r="K77" i="7"/>
  <c r="J77" i="7"/>
  <c r="BU76" i="7"/>
  <c r="BT76" i="7"/>
  <c r="BR76" i="7"/>
  <c r="BM76" i="7"/>
  <c r="BI76" i="7"/>
  <c r="AY76" i="7"/>
  <c r="AU76" i="7"/>
  <c r="AP76" i="7"/>
  <c r="AO76" i="7"/>
  <c r="AD76" i="7"/>
  <c r="Y76" i="7"/>
  <c r="S76" i="7"/>
  <c r="K76" i="7"/>
  <c r="J76" i="7"/>
  <c r="L76" i="7" s="1"/>
  <c r="BR75" i="7"/>
  <c r="BM75" i="7"/>
  <c r="BN75" i="7" s="1"/>
  <c r="BI75" i="7"/>
  <c r="AY75" i="7"/>
  <c r="AU75" i="7"/>
  <c r="AP75" i="7"/>
  <c r="AO75" i="7"/>
  <c r="AD75" i="7"/>
  <c r="Y75" i="7"/>
  <c r="S75" i="7"/>
  <c r="K75" i="7"/>
  <c r="J75" i="7"/>
  <c r="L75" i="7" s="1"/>
  <c r="BU74" i="7"/>
  <c r="BR74" i="7"/>
  <c r="BM74" i="7"/>
  <c r="BN74" i="7" s="1"/>
  <c r="BT74" i="7" s="1"/>
  <c r="BI74" i="7"/>
  <c r="AY74" i="7"/>
  <c r="AU74" i="7"/>
  <c r="AP74" i="7"/>
  <c r="AO74" i="7"/>
  <c r="AD74" i="7"/>
  <c r="Y74" i="7"/>
  <c r="S74" i="7"/>
  <c r="V74" i="7" s="1"/>
  <c r="Z74" i="7" s="1"/>
  <c r="K74" i="7"/>
  <c r="J74" i="7"/>
  <c r="L74" i="7" s="1"/>
  <c r="BU73" i="7"/>
  <c r="BT73" i="7"/>
  <c r="BR73" i="7"/>
  <c r="BM73" i="7"/>
  <c r="BI73" i="7"/>
  <c r="AY73" i="7"/>
  <c r="AU73" i="7"/>
  <c r="AP73" i="7"/>
  <c r="AO73" i="7"/>
  <c r="AD73" i="7"/>
  <c r="Y73" i="7"/>
  <c r="S73" i="7"/>
  <c r="V73" i="7" s="1"/>
  <c r="Z73" i="7" s="1"/>
  <c r="K73" i="7"/>
  <c r="J73" i="7"/>
  <c r="L73" i="7" s="1"/>
  <c r="BU72" i="7"/>
  <c r="BT72" i="7"/>
  <c r="BR72" i="7"/>
  <c r="BM72" i="7"/>
  <c r="BI72" i="7"/>
  <c r="AY72" i="7"/>
  <c r="AU72" i="7"/>
  <c r="AP72" i="7"/>
  <c r="AO72" i="7"/>
  <c r="AD72" i="7"/>
  <c r="Y72" i="7"/>
  <c r="S72" i="7"/>
  <c r="V72" i="7" s="1"/>
  <c r="Z72" i="7" s="1"/>
  <c r="L72" i="7"/>
  <c r="K72" i="7"/>
  <c r="J72" i="7"/>
  <c r="BR71" i="7"/>
  <c r="BM71" i="7"/>
  <c r="BN71" i="7" s="1"/>
  <c r="BI71" i="7"/>
  <c r="AY71" i="7"/>
  <c r="AU71" i="7"/>
  <c r="AP71" i="7"/>
  <c r="AO71" i="7"/>
  <c r="AD71" i="7"/>
  <c r="Y71" i="7"/>
  <c r="S71" i="7"/>
  <c r="V71" i="7" s="1"/>
  <c r="Z71" i="7" s="1"/>
  <c r="K71" i="7"/>
  <c r="J71" i="7"/>
  <c r="L71" i="7" s="1"/>
  <c r="BU70" i="7"/>
  <c r="BT70" i="7"/>
  <c r="BR70" i="7"/>
  <c r="BM70" i="7"/>
  <c r="BI70" i="7"/>
  <c r="AY70" i="7"/>
  <c r="AU70" i="7"/>
  <c r="AP70" i="7"/>
  <c r="AO70" i="7"/>
  <c r="AD70" i="7"/>
  <c r="Y70" i="7"/>
  <c r="V70" i="7"/>
  <c r="Z70" i="7" s="1"/>
  <c r="S70" i="7"/>
  <c r="L70" i="7"/>
  <c r="K70" i="7"/>
  <c r="J70" i="7"/>
  <c r="BU69" i="7"/>
  <c r="BT69" i="7"/>
  <c r="BR69" i="7"/>
  <c r="AY69" i="7"/>
  <c r="Y69" i="7"/>
  <c r="S69" i="7"/>
  <c r="V69" i="7" s="1"/>
  <c r="Z69" i="7" s="1"/>
  <c r="K69" i="7"/>
  <c r="J69" i="7"/>
  <c r="L69" i="7" s="1"/>
  <c r="BU68" i="7"/>
  <c r="BT68" i="7"/>
  <c r="BR68" i="7"/>
  <c r="BM68" i="7"/>
  <c r="BI68" i="7"/>
  <c r="AY68" i="7"/>
  <c r="AU68" i="7"/>
  <c r="AP68" i="7"/>
  <c r="AO68" i="7"/>
  <c r="AD68" i="7"/>
  <c r="Y68" i="7"/>
  <c r="S68" i="7"/>
  <c r="V68" i="7" s="1"/>
  <c r="Z68" i="7" s="1"/>
  <c r="K68" i="7"/>
  <c r="J68" i="7"/>
  <c r="L68" i="7" s="1"/>
  <c r="BR67" i="7"/>
  <c r="BM67" i="7"/>
  <c r="BN67" i="7" s="1"/>
  <c r="BI67" i="7"/>
  <c r="AY67" i="7"/>
  <c r="AU67" i="7"/>
  <c r="AP67" i="7"/>
  <c r="AO67" i="7"/>
  <c r="AD67" i="7"/>
  <c r="Y67" i="7"/>
  <c r="V67" i="7"/>
  <c r="Z67" i="7" s="1"/>
  <c r="S67" i="7"/>
  <c r="L67" i="7"/>
  <c r="K67" i="7"/>
  <c r="J67" i="7"/>
  <c r="BR66" i="7"/>
  <c r="BN66" i="7"/>
  <c r="BM66" i="7"/>
  <c r="BI66" i="7"/>
  <c r="AY66" i="7"/>
  <c r="AU66" i="7"/>
  <c r="AP66" i="7"/>
  <c r="AO66" i="7"/>
  <c r="AD66" i="7"/>
  <c r="Z66" i="7"/>
  <c r="Y66" i="7"/>
  <c r="V66" i="7"/>
  <c r="S66" i="7"/>
  <c r="L66" i="7"/>
  <c r="K66" i="7"/>
  <c r="J66" i="7"/>
  <c r="BU65" i="7"/>
  <c r="BT65" i="7"/>
  <c r="BR65" i="7"/>
  <c r="BM65" i="7"/>
  <c r="BI65" i="7"/>
  <c r="AY65" i="7"/>
  <c r="AU65" i="7"/>
  <c r="AP65" i="7"/>
  <c r="AO65" i="7"/>
  <c r="AD65" i="7"/>
  <c r="Y65" i="7"/>
  <c r="S65" i="7"/>
  <c r="V65" i="7" s="1"/>
  <c r="Z65" i="7" s="1"/>
  <c r="K65" i="7"/>
  <c r="J65" i="7"/>
  <c r="L65" i="7" s="1"/>
  <c r="BR64" i="7"/>
  <c r="BM64" i="7"/>
  <c r="BN64" i="7" s="1"/>
  <c r="BI64" i="7"/>
  <c r="AY64" i="7"/>
  <c r="AU64" i="7"/>
  <c r="AP64" i="7"/>
  <c r="AO64" i="7"/>
  <c r="AD64" i="7"/>
  <c r="Y64" i="7"/>
  <c r="S64" i="7"/>
  <c r="V64" i="7" s="1"/>
  <c r="Z64" i="7" s="1"/>
  <c r="K64" i="7"/>
  <c r="J64" i="7"/>
  <c r="L64" i="7" s="1"/>
  <c r="BU63" i="7"/>
  <c r="BT63" i="7"/>
  <c r="BR63" i="7"/>
  <c r="BM63" i="7"/>
  <c r="BI63" i="7"/>
  <c r="AY63" i="7"/>
  <c r="AU63" i="7"/>
  <c r="AP63" i="7"/>
  <c r="AO63" i="7"/>
  <c r="AD63" i="7"/>
  <c r="Y63" i="7"/>
  <c r="S63" i="7"/>
  <c r="V63" i="7" s="1"/>
  <c r="Z63" i="7" s="1"/>
  <c r="L63" i="7"/>
  <c r="K63" i="7"/>
  <c r="J63" i="7"/>
  <c r="BU62" i="7"/>
  <c r="BT62" i="7"/>
  <c r="BR62" i="7"/>
  <c r="BM62" i="7"/>
  <c r="BI62" i="7"/>
  <c r="AY62" i="7"/>
  <c r="AU62" i="7"/>
  <c r="AP62" i="7"/>
  <c r="AO62" i="7"/>
  <c r="AD62" i="7"/>
  <c r="Y62" i="7"/>
  <c r="S62" i="7"/>
  <c r="V62" i="7" s="1"/>
  <c r="Z62" i="7" s="1"/>
  <c r="L62" i="7"/>
  <c r="K62" i="7"/>
  <c r="J62" i="7"/>
  <c r="BU61" i="7"/>
  <c r="BT61" i="7"/>
  <c r="BR61" i="7"/>
  <c r="BM61" i="7"/>
  <c r="BI61" i="7"/>
  <c r="AY61" i="7"/>
  <c r="AU61" i="7"/>
  <c r="AP61" i="7"/>
  <c r="AO61" i="7"/>
  <c r="AD61" i="7"/>
  <c r="Y61" i="7"/>
  <c r="V61" i="7"/>
  <c r="Z61" i="7" s="1"/>
  <c r="S61" i="7"/>
  <c r="L61" i="7"/>
  <c r="K61" i="7"/>
  <c r="J61" i="7"/>
  <c r="BR60" i="7"/>
  <c r="BN60" i="7"/>
  <c r="BM60" i="7"/>
  <c r="AY60" i="7"/>
  <c r="AU60" i="7"/>
  <c r="AP60" i="7"/>
  <c r="AO60" i="7"/>
  <c r="AD60" i="7"/>
  <c r="Y60" i="7"/>
  <c r="S60" i="7"/>
  <c r="K60" i="7"/>
  <c r="J60" i="7"/>
  <c r="L60" i="7" s="1"/>
  <c r="BR59" i="7"/>
  <c r="BM59" i="7"/>
  <c r="BN59" i="7" s="1"/>
  <c r="BI59" i="7"/>
  <c r="AY59" i="7"/>
  <c r="AU59" i="7"/>
  <c r="AP59" i="7"/>
  <c r="AO59" i="7"/>
  <c r="AD59" i="7"/>
  <c r="Y59" i="7"/>
  <c r="S59" i="7"/>
  <c r="V59" i="7" s="1"/>
  <c r="Z59" i="7" s="1"/>
  <c r="K59" i="7"/>
  <c r="J59" i="7"/>
  <c r="L59" i="7" s="1"/>
  <c r="BU58" i="7"/>
  <c r="BR58" i="7"/>
  <c r="BM58" i="7"/>
  <c r="BN58" i="7" s="1"/>
  <c r="BT58" i="7" s="1"/>
  <c r="BI58" i="7"/>
  <c r="AY58" i="7"/>
  <c r="AU58" i="7"/>
  <c r="AP58" i="7"/>
  <c r="AO58" i="7"/>
  <c r="AD58" i="7"/>
  <c r="Y58" i="7"/>
  <c r="S58" i="7"/>
  <c r="V58" i="7" s="1"/>
  <c r="Z58" i="7" s="1"/>
  <c r="K58" i="7"/>
  <c r="J58" i="7"/>
  <c r="L58" i="7" s="1"/>
  <c r="BR57" i="7"/>
  <c r="BM57" i="7"/>
  <c r="BN57" i="7" s="1"/>
  <c r="BI57" i="7"/>
  <c r="AY57" i="7"/>
  <c r="AU57" i="7"/>
  <c r="AP57" i="7"/>
  <c r="AO57" i="7"/>
  <c r="AD57" i="7"/>
  <c r="Y57" i="7"/>
  <c r="S57" i="7"/>
  <c r="V57" i="7" s="1"/>
  <c r="Z57" i="7" s="1"/>
  <c r="L57" i="7"/>
  <c r="K57" i="7"/>
  <c r="J57" i="7"/>
  <c r="BR56" i="7"/>
  <c r="BM56" i="7"/>
  <c r="BN56" i="7" s="1"/>
  <c r="BI56" i="7"/>
  <c r="AY56" i="7"/>
  <c r="AU56" i="7"/>
  <c r="AP56" i="7"/>
  <c r="AO56" i="7"/>
  <c r="AD56" i="7"/>
  <c r="Y56" i="7"/>
  <c r="S56" i="7"/>
  <c r="K56" i="7"/>
  <c r="J56" i="7"/>
  <c r="L56" i="7" s="1"/>
  <c r="BR55" i="7"/>
  <c r="BM55" i="7"/>
  <c r="BN55" i="7" s="1"/>
  <c r="AY55" i="7"/>
  <c r="AU55" i="7"/>
  <c r="AP55" i="7"/>
  <c r="AO55" i="7"/>
  <c r="AD55" i="7"/>
  <c r="Y55" i="7"/>
  <c r="V55" i="7"/>
  <c r="Z55" i="7" s="1"/>
  <c r="S55" i="7"/>
  <c r="L55" i="7"/>
  <c r="K55" i="7"/>
  <c r="J55" i="7"/>
  <c r="BR54" i="7"/>
  <c r="BN54" i="7"/>
  <c r="BM54" i="7"/>
  <c r="BI54" i="7"/>
  <c r="AY54" i="7"/>
  <c r="AU54" i="7"/>
  <c r="AP54" i="7"/>
  <c r="AO54" i="7"/>
  <c r="AD54" i="7"/>
  <c r="Z54" i="7"/>
  <c r="Y54" i="7"/>
  <c r="V54" i="7"/>
  <c r="S54" i="7"/>
  <c r="K54" i="7"/>
  <c r="J54" i="7"/>
  <c r="L54" i="7" s="1"/>
  <c r="BU53" i="7"/>
  <c r="BT53" i="7"/>
  <c r="BR53" i="7"/>
  <c r="BN53" i="7"/>
  <c r="BM53" i="7"/>
  <c r="BI53" i="7"/>
  <c r="AY53" i="7"/>
  <c r="AU53" i="7"/>
  <c r="AP53" i="7"/>
  <c r="AO53" i="7"/>
  <c r="AD53" i="7"/>
  <c r="Y53" i="7"/>
  <c r="S53" i="7"/>
  <c r="V53" i="7" s="1"/>
  <c r="Z53" i="7" s="1"/>
  <c r="L53" i="7"/>
  <c r="K53" i="7"/>
  <c r="J53" i="7"/>
  <c r="BR52" i="7"/>
  <c r="BM52" i="7"/>
  <c r="BN52" i="7" s="1"/>
  <c r="BI52" i="7"/>
  <c r="AY52" i="7"/>
  <c r="AU52" i="7"/>
  <c r="AP52" i="7"/>
  <c r="AO52" i="7"/>
  <c r="AD52" i="7"/>
  <c r="Y52" i="7"/>
  <c r="V52" i="7"/>
  <c r="Z52" i="7" s="1"/>
  <c r="S52" i="7"/>
  <c r="L52" i="7"/>
  <c r="K52" i="7"/>
  <c r="J52" i="7"/>
  <c r="BU51" i="7"/>
  <c r="BT51" i="7"/>
  <c r="BR51" i="7"/>
  <c r="BM51" i="7"/>
  <c r="BI51" i="7"/>
  <c r="AY51" i="7"/>
  <c r="AU51" i="7"/>
  <c r="AP51" i="7"/>
  <c r="AO51" i="7"/>
  <c r="AD51" i="7"/>
  <c r="Y51" i="7"/>
  <c r="S51" i="7"/>
  <c r="V51" i="7" s="1"/>
  <c r="Z51" i="7" s="1"/>
  <c r="K51" i="7"/>
  <c r="J51" i="7"/>
  <c r="L51" i="7" s="1"/>
  <c r="BU50" i="7"/>
  <c r="BT50" i="7"/>
  <c r="BR50" i="7"/>
  <c r="BM50" i="7"/>
  <c r="BI50" i="7"/>
  <c r="AY50" i="7"/>
  <c r="AU50" i="7"/>
  <c r="AP50" i="7"/>
  <c r="AO50" i="7"/>
  <c r="AD50" i="7"/>
  <c r="Y50" i="7"/>
  <c r="V50" i="7"/>
  <c r="Z50" i="7" s="1"/>
  <c r="S50" i="7"/>
  <c r="L50" i="7"/>
  <c r="K50" i="7"/>
  <c r="J50" i="7"/>
  <c r="BT49" i="7"/>
  <c r="BR49" i="7"/>
  <c r="BN49" i="7"/>
  <c r="BU49" i="7" s="1"/>
  <c r="BM49" i="7"/>
  <c r="BI49" i="7"/>
  <c r="AY49" i="7"/>
  <c r="AU49" i="7"/>
  <c r="AP49" i="7"/>
  <c r="AO49" i="7"/>
  <c r="AD49" i="7"/>
  <c r="Z49" i="7"/>
  <c r="Y49" i="7"/>
  <c r="V49" i="7"/>
  <c r="S49" i="7"/>
  <c r="K49" i="7"/>
  <c r="J49" i="7"/>
  <c r="L49" i="7" s="1"/>
  <c r="BU48" i="7"/>
  <c r="BT48" i="7"/>
  <c r="BR48" i="7"/>
  <c r="BN48" i="7"/>
  <c r="BM48" i="7"/>
  <c r="BI48" i="7"/>
  <c r="AY48" i="7"/>
  <c r="AU48" i="7"/>
  <c r="AP48" i="7"/>
  <c r="AO48" i="7"/>
  <c r="AD48" i="7"/>
  <c r="Y48" i="7"/>
  <c r="S48" i="7"/>
  <c r="V48" i="7" s="1"/>
  <c r="Z48" i="7" s="1"/>
  <c r="L48" i="7"/>
  <c r="K48" i="7"/>
  <c r="J48" i="7"/>
  <c r="BU47" i="7"/>
  <c r="BT47" i="7"/>
  <c r="BR47" i="7"/>
  <c r="BI47" i="7"/>
  <c r="AY47" i="7"/>
  <c r="AU47" i="7"/>
  <c r="AP47" i="7"/>
  <c r="AO47" i="7"/>
  <c r="AD47" i="7"/>
  <c r="Y47" i="7"/>
  <c r="S47" i="7"/>
  <c r="V47" i="7" s="1"/>
  <c r="Z47" i="7" s="1"/>
  <c r="K47" i="7"/>
  <c r="J47" i="7"/>
  <c r="L47" i="7" s="1"/>
  <c r="BU46" i="7"/>
  <c r="BT46" i="7"/>
  <c r="BR46" i="7"/>
  <c r="BM46" i="7"/>
  <c r="BI46" i="7"/>
  <c r="AY46" i="7"/>
  <c r="AU46" i="7"/>
  <c r="AP46" i="7"/>
  <c r="AO46" i="7"/>
  <c r="AD46" i="7"/>
  <c r="Y46" i="7"/>
  <c r="S46" i="7"/>
  <c r="V46" i="7" s="1"/>
  <c r="Z46" i="7" s="1"/>
  <c r="L46" i="7"/>
  <c r="K46" i="7"/>
  <c r="J46" i="7"/>
  <c r="BR45" i="7"/>
  <c r="BM45" i="7"/>
  <c r="BN45" i="7" s="1"/>
  <c r="AY45" i="7"/>
  <c r="AU45" i="7"/>
  <c r="AP45" i="7"/>
  <c r="AO45" i="7"/>
  <c r="AD45" i="7"/>
  <c r="Y45" i="7"/>
  <c r="V45" i="7"/>
  <c r="Z45" i="7" s="1"/>
  <c r="S45" i="7"/>
  <c r="L45" i="7"/>
  <c r="K45" i="7"/>
  <c r="J45" i="7"/>
  <c r="BR44" i="7"/>
  <c r="BN44" i="7"/>
  <c r="BM44" i="7"/>
  <c r="BI44" i="7"/>
  <c r="AY44" i="7"/>
  <c r="AU44" i="7"/>
  <c r="AP44" i="7"/>
  <c r="AO44" i="7"/>
  <c r="AD44" i="7"/>
  <c r="Y44" i="7"/>
  <c r="V44" i="7"/>
  <c r="Z44" i="7" s="1"/>
  <c r="S44" i="7"/>
  <c r="L44" i="7"/>
  <c r="K44" i="7"/>
  <c r="J44" i="7"/>
  <c r="BR43" i="7"/>
  <c r="BN43" i="7"/>
  <c r="BM43" i="7"/>
  <c r="AY43" i="7"/>
  <c r="AU43" i="7"/>
  <c r="AP43" i="7"/>
  <c r="AO43" i="7"/>
  <c r="AD43" i="7"/>
  <c r="Y43" i="7"/>
  <c r="S43" i="7"/>
  <c r="V43" i="7" s="1"/>
  <c r="Z43" i="7" s="1"/>
  <c r="K43" i="7"/>
  <c r="J43" i="7"/>
  <c r="L43" i="7" s="1"/>
  <c r="BU42" i="7"/>
  <c r="BT42" i="7"/>
  <c r="BR42" i="7"/>
  <c r="BI42" i="7"/>
  <c r="AY42" i="7"/>
  <c r="Y42" i="7"/>
  <c r="S42" i="7"/>
  <c r="V42" i="7" s="1"/>
  <c r="Z42" i="7" s="1"/>
  <c r="L42" i="7"/>
  <c r="K42" i="7"/>
  <c r="J42" i="7"/>
  <c r="BU41" i="7"/>
  <c r="BT41" i="7"/>
  <c r="BR41" i="7"/>
  <c r="BM41" i="7"/>
  <c r="BI41" i="7"/>
  <c r="AY41" i="7"/>
  <c r="AU41" i="7"/>
  <c r="AP41" i="7"/>
  <c r="AO41" i="7"/>
  <c r="AD41" i="7"/>
  <c r="Y41" i="7"/>
  <c r="S41" i="7"/>
  <c r="V41" i="7" s="1"/>
  <c r="Z41" i="7" s="1"/>
  <c r="L41" i="7"/>
  <c r="K41" i="7"/>
  <c r="J41" i="7"/>
  <c r="BR40" i="7"/>
  <c r="BM40" i="7"/>
  <c r="BN40" i="7" s="1"/>
  <c r="BI40" i="7"/>
  <c r="AY40" i="7"/>
  <c r="AU40" i="7"/>
  <c r="AP40" i="7"/>
  <c r="AO40" i="7"/>
  <c r="AD40" i="7"/>
  <c r="Y40" i="7"/>
  <c r="V40" i="7"/>
  <c r="Z40" i="7" s="1"/>
  <c r="S40" i="7"/>
  <c r="L40" i="7"/>
  <c r="K40" i="7"/>
  <c r="J40" i="7"/>
  <c r="BU39" i="7"/>
  <c r="BT39" i="7"/>
  <c r="BR39" i="7"/>
  <c r="BM39" i="7"/>
  <c r="BI39" i="7"/>
  <c r="AY39" i="7"/>
  <c r="AU39" i="7"/>
  <c r="AP39" i="7"/>
  <c r="AO39" i="7"/>
  <c r="AD39" i="7"/>
  <c r="Y39" i="7"/>
  <c r="S39" i="7"/>
  <c r="V39" i="7" s="1"/>
  <c r="Z39" i="7" s="1"/>
  <c r="K39" i="7"/>
  <c r="J39" i="7"/>
  <c r="L39" i="7" s="1"/>
  <c r="BU38" i="7"/>
  <c r="BT38" i="7"/>
  <c r="BR38" i="7"/>
  <c r="BM38" i="7"/>
  <c r="BI38" i="7"/>
  <c r="AY38" i="7"/>
  <c r="AU38" i="7"/>
  <c r="AP38" i="7"/>
  <c r="AO38" i="7"/>
  <c r="AD38" i="7"/>
  <c r="Z38" i="7"/>
  <c r="Y38" i="7"/>
  <c r="V38" i="7"/>
  <c r="S38" i="7"/>
  <c r="K38" i="7"/>
  <c r="J38" i="7"/>
  <c r="L38" i="7" s="1"/>
  <c r="BU37" i="7"/>
  <c r="BT37" i="7"/>
  <c r="BR37" i="7"/>
  <c r="BN37" i="7"/>
  <c r="BM37" i="7"/>
  <c r="BI37" i="7"/>
  <c r="AY37" i="7"/>
  <c r="AU37" i="7"/>
  <c r="AP37" i="7"/>
  <c r="AO37" i="7"/>
  <c r="AD37" i="7"/>
  <c r="Y37" i="7"/>
  <c r="S37" i="7"/>
  <c r="V37" i="7" s="1"/>
  <c r="Z37" i="7" s="1"/>
  <c r="L37" i="7"/>
  <c r="K37" i="7"/>
  <c r="J37" i="7"/>
  <c r="BR36" i="7"/>
  <c r="BM36" i="7"/>
  <c r="BN36" i="7" s="1"/>
  <c r="BI36" i="7"/>
  <c r="AY36" i="7"/>
  <c r="AU36" i="7"/>
  <c r="AP36" i="7"/>
  <c r="AO36" i="7"/>
  <c r="AD36" i="7"/>
  <c r="Y36" i="7"/>
  <c r="V36" i="7"/>
  <c r="Z36" i="7" s="1"/>
  <c r="S36" i="7"/>
  <c r="L36" i="7"/>
  <c r="K36" i="7"/>
  <c r="J36" i="7"/>
  <c r="BR35" i="7"/>
  <c r="BM35" i="7"/>
  <c r="BN35" i="7" s="1"/>
  <c r="BI35" i="7"/>
  <c r="AY35" i="7"/>
  <c r="AU35" i="7"/>
  <c r="AP35" i="7"/>
  <c r="AO35" i="7"/>
  <c r="AD35" i="7"/>
  <c r="Y35" i="7"/>
  <c r="V35" i="7" s="1"/>
  <c r="Z35" i="7" s="1"/>
  <c r="S35" i="7"/>
  <c r="L35" i="7"/>
  <c r="K35" i="7"/>
  <c r="J35" i="7"/>
  <c r="BT33" i="7"/>
  <c r="BR33" i="7"/>
  <c r="BN33" i="7"/>
  <c r="BU33" i="7" s="1"/>
  <c r="BM33" i="7"/>
  <c r="BI33" i="7"/>
  <c r="AY33" i="7"/>
  <c r="AU33" i="7"/>
  <c r="AP33" i="7"/>
  <c r="AO33" i="7"/>
  <c r="AD33" i="7"/>
  <c r="Z33" i="7"/>
  <c r="Y33" i="7"/>
  <c r="V33" i="7"/>
  <c r="S33" i="7"/>
  <c r="K33" i="7"/>
  <c r="J33" i="7"/>
  <c r="L33" i="7" s="1"/>
  <c r="BU32" i="7"/>
  <c r="BT32" i="7"/>
  <c r="BR32" i="7"/>
  <c r="BN32" i="7"/>
  <c r="BM32" i="7"/>
  <c r="BI32" i="7"/>
  <c r="AY32" i="7"/>
  <c r="AU32" i="7"/>
  <c r="AP32" i="7"/>
  <c r="AO32" i="7"/>
  <c r="AD32" i="7"/>
  <c r="Y32" i="7"/>
  <c r="S32" i="7"/>
  <c r="V32" i="7" s="1"/>
  <c r="Z32" i="7" s="1"/>
  <c r="K32" i="7"/>
  <c r="J32" i="7"/>
  <c r="L32" i="7" s="1"/>
  <c r="BU31" i="7"/>
  <c r="BT31" i="7"/>
  <c r="BR31" i="7"/>
  <c r="BM31" i="7"/>
  <c r="BI31" i="7"/>
  <c r="AY31" i="7"/>
  <c r="AU31" i="7"/>
  <c r="AP31" i="7"/>
  <c r="AO31" i="7"/>
  <c r="AD31" i="7"/>
  <c r="Y31" i="7"/>
  <c r="S31" i="7"/>
  <c r="V31" i="7" s="1"/>
  <c r="Z31" i="7" s="1"/>
  <c r="L31" i="7"/>
  <c r="K31" i="7"/>
  <c r="J31" i="7"/>
  <c r="BU30" i="7"/>
  <c r="BT30" i="7"/>
  <c r="BR30" i="7"/>
  <c r="BM30" i="7"/>
  <c r="BI30" i="7"/>
  <c r="AY30" i="7"/>
  <c r="AU30" i="7"/>
  <c r="AP30" i="7"/>
  <c r="AO30" i="7"/>
  <c r="AD30" i="7"/>
  <c r="Y30" i="7"/>
  <c r="V30" i="7"/>
  <c r="Z30" i="7" s="1"/>
  <c r="S30" i="7"/>
  <c r="L30" i="7"/>
  <c r="K30" i="7"/>
  <c r="J30" i="7"/>
  <c r="BR29" i="7"/>
  <c r="BN29" i="7"/>
  <c r="BM29" i="7"/>
  <c r="BI29" i="7"/>
  <c r="AY29" i="7"/>
  <c r="AU29" i="7"/>
  <c r="AP29" i="7"/>
  <c r="AO29" i="7"/>
  <c r="AD29" i="7"/>
  <c r="Z29" i="7"/>
  <c r="Y29" i="7"/>
  <c r="V29" i="7"/>
  <c r="S29" i="7"/>
  <c r="L29" i="7"/>
  <c r="K29" i="7"/>
  <c r="J29" i="7"/>
  <c r="BU28" i="7"/>
  <c r="BT28" i="7"/>
  <c r="BR28" i="7"/>
  <c r="BM28" i="7"/>
  <c r="BI28" i="7"/>
  <c r="AY28" i="7"/>
  <c r="AU28" i="7"/>
  <c r="AP28" i="7"/>
  <c r="AO28" i="7"/>
  <c r="AD28" i="7"/>
  <c r="Y28" i="7"/>
  <c r="S28" i="7"/>
  <c r="K28" i="7"/>
  <c r="J28" i="7"/>
  <c r="L28" i="7" s="1"/>
  <c r="BU27" i="7"/>
  <c r="BT27" i="7"/>
  <c r="BR27" i="7"/>
  <c r="BM27" i="7"/>
  <c r="BN27" i="7" s="1"/>
  <c r="BI27" i="7"/>
  <c r="AY27" i="7"/>
  <c r="AU27" i="7"/>
  <c r="AP27" i="7"/>
  <c r="AO27" i="7"/>
  <c r="AD27" i="7"/>
  <c r="Y27" i="7"/>
  <c r="S27" i="7"/>
  <c r="K27" i="7"/>
  <c r="J27" i="7"/>
  <c r="L27" i="7" s="1"/>
  <c r="BR26" i="7"/>
  <c r="BM26" i="7"/>
  <c r="BN26" i="7" s="1"/>
  <c r="BI26" i="7"/>
  <c r="AY26" i="7"/>
  <c r="AU26" i="7"/>
  <c r="AP26" i="7"/>
  <c r="AO26" i="7"/>
  <c r="AD26" i="7"/>
  <c r="Y26" i="7"/>
  <c r="S26" i="7"/>
  <c r="V26" i="7" s="1"/>
  <c r="Z26" i="7" s="1"/>
  <c r="L26" i="7"/>
  <c r="K26" i="7"/>
  <c r="J26" i="7"/>
  <c r="BU25" i="7"/>
  <c r="BR25" i="7"/>
  <c r="BM25" i="7"/>
  <c r="BN25" i="7" s="1"/>
  <c r="BT25" i="7" s="1"/>
  <c r="BI25" i="7"/>
  <c r="AY25" i="7"/>
  <c r="AU25" i="7"/>
  <c r="AP25" i="7"/>
  <c r="AO25" i="7"/>
  <c r="AD25" i="7"/>
  <c r="Y25" i="7"/>
  <c r="S25" i="7"/>
  <c r="V25" i="7" s="1"/>
  <c r="Z25" i="7" s="1"/>
  <c r="K25" i="7"/>
  <c r="J25" i="7"/>
  <c r="L25" i="7" s="1"/>
  <c r="BR24" i="7"/>
  <c r="BM24" i="7"/>
  <c r="BN24" i="7" s="1"/>
  <c r="AY24" i="7"/>
  <c r="AU24" i="7"/>
  <c r="AP24" i="7"/>
  <c r="AO24" i="7"/>
  <c r="AD24" i="7"/>
  <c r="Z24" i="7"/>
  <c r="Y24" i="7"/>
  <c r="V24" i="7"/>
  <c r="S24" i="7"/>
  <c r="L24" i="7"/>
  <c r="K24" i="7"/>
  <c r="J24" i="7"/>
  <c r="BT23" i="7"/>
  <c r="BR23" i="7"/>
  <c r="BN23" i="7"/>
  <c r="BU23" i="7" s="1"/>
  <c r="BI23" i="7"/>
  <c r="AY23" i="7"/>
  <c r="Y23" i="7"/>
  <c r="S23" i="7"/>
  <c r="V23" i="7" s="1"/>
  <c r="Z23" i="7" s="1"/>
  <c r="L23" i="7"/>
  <c r="K23" i="7"/>
  <c r="J23" i="7"/>
  <c r="BU22" i="7"/>
  <c r="BT22" i="7"/>
  <c r="BR22" i="7"/>
  <c r="BM22" i="7"/>
  <c r="BI22" i="7"/>
  <c r="AY22" i="7"/>
  <c r="AU22" i="7"/>
  <c r="AP22" i="7"/>
  <c r="AO22" i="7"/>
  <c r="AD22" i="7"/>
  <c r="Y22" i="7"/>
  <c r="S22" i="7"/>
  <c r="V22" i="7" s="1"/>
  <c r="Z22" i="7" s="1"/>
  <c r="K22" i="7"/>
  <c r="J22" i="7"/>
  <c r="L22" i="7" s="1"/>
  <c r="BR21" i="7"/>
  <c r="BN21" i="7"/>
  <c r="BM21" i="7"/>
  <c r="BI21" i="7"/>
  <c r="AY21" i="7"/>
  <c r="AU21" i="7"/>
  <c r="AP21" i="7"/>
  <c r="AO21" i="7"/>
  <c r="AD21" i="7"/>
  <c r="Y21" i="7"/>
  <c r="V21" i="7" s="1"/>
  <c r="Z21" i="7" s="1"/>
  <c r="S21" i="7"/>
  <c r="L21" i="7"/>
  <c r="K21" i="7"/>
  <c r="J21" i="7"/>
  <c r="BT20" i="7"/>
  <c r="BR20" i="7"/>
  <c r="BN20" i="7"/>
  <c r="BU20" i="7" s="1"/>
  <c r="BM20" i="7"/>
  <c r="BI20" i="7"/>
  <c r="AY20" i="7"/>
  <c r="AU20" i="7"/>
  <c r="AP20" i="7"/>
  <c r="AO20" i="7"/>
  <c r="AD20" i="7"/>
  <c r="Y20" i="7"/>
  <c r="V20" i="7"/>
  <c r="Z20" i="7" s="1"/>
  <c r="S20" i="7"/>
  <c r="K20" i="7"/>
  <c r="J20" i="7"/>
  <c r="L20" i="7" s="1"/>
  <c r="BU19" i="7"/>
  <c r="BT19" i="7"/>
  <c r="BR19" i="7"/>
  <c r="BN19" i="7"/>
  <c r="BI19" i="7"/>
  <c r="AY19" i="7"/>
  <c r="Y19" i="7"/>
  <c r="V19" i="7"/>
  <c r="Z19" i="7" s="1"/>
  <c r="S19" i="7"/>
  <c r="K19" i="7"/>
  <c r="J19" i="7"/>
  <c r="L19" i="7" s="1"/>
  <c r="BR18" i="7"/>
  <c r="BM18" i="7"/>
  <c r="BN18" i="7" s="1"/>
  <c r="BI18" i="7"/>
  <c r="AY18" i="7"/>
  <c r="AU18" i="7"/>
  <c r="AP18" i="7"/>
  <c r="AO18" i="7"/>
  <c r="AD18" i="7"/>
  <c r="Y18" i="7"/>
  <c r="S18" i="7"/>
  <c r="K18" i="7"/>
  <c r="J18" i="7"/>
  <c r="L18" i="7" s="1"/>
  <c r="BU17" i="7"/>
  <c r="BT17" i="7"/>
  <c r="BR17" i="7"/>
  <c r="BM17" i="7"/>
  <c r="BI17" i="7"/>
  <c r="AY17" i="7"/>
  <c r="AU17" i="7"/>
  <c r="AP17" i="7"/>
  <c r="AO17" i="7"/>
  <c r="AD17" i="7"/>
  <c r="Y17" i="7"/>
  <c r="V17" i="7"/>
  <c r="Z17" i="7" s="1"/>
  <c r="S17" i="7"/>
  <c r="K17" i="7"/>
  <c r="J17" i="7"/>
  <c r="L17" i="7" s="1"/>
  <c r="BU16" i="7"/>
  <c r="BR16" i="7"/>
  <c r="BN16" i="7"/>
  <c r="BT16" i="7" s="1"/>
  <c r="BM16" i="7"/>
  <c r="BI16" i="7"/>
  <c r="AY16" i="7"/>
  <c r="AU16" i="7"/>
  <c r="AP16" i="7"/>
  <c r="AO16" i="7"/>
  <c r="AD16" i="7"/>
  <c r="Y16" i="7"/>
  <c r="S16" i="7"/>
  <c r="V16" i="7" s="1"/>
  <c r="Z16" i="7" s="1"/>
  <c r="L16" i="7"/>
  <c r="K16" i="7"/>
  <c r="J16" i="7"/>
  <c r="BR15" i="7"/>
  <c r="BM15" i="7"/>
  <c r="BN15" i="7" s="1"/>
  <c r="BU15" i="7" s="1"/>
  <c r="BI15" i="7"/>
  <c r="AY15" i="7"/>
  <c r="AU15" i="7"/>
  <c r="AP15" i="7"/>
  <c r="AO15" i="7"/>
  <c r="AD15" i="7"/>
  <c r="Y15" i="7"/>
  <c r="S15" i="7"/>
  <c r="V15" i="7" s="1"/>
  <c r="Z15" i="7" s="1"/>
  <c r="L15" i="7"/>
  <c r="K15" i="7"/>
  <c r="J15" i="7"/>
  <c r="BR14" i="7"/>
  <c r="BN14" i="7"/>
  <c r="BM14" i="7"/>
  <c r="BI14" i="7"/>
  <c r="AY14" i="7"/>
  <c r="AU14" i="7"/>
  <c r="AP14" i="7"/>
  <c r="AO14" i="7"/>
  <c r="AD14" i="7"/>
  <c r="Y14" i="7"/>
  <c r="V14" i="7"/>
  <c r="Z14" i="7" s="1"/>
  <c r="S14" i="7"/>
  <c r="L14" i="7"/>
  <c r="K14" i="7"/>
  <c r="J14" i="7"/>
  <c r="BU13" i="7"/>
  <c r="BR13" i="7"/>
  <c r="BN13" i="7"/>
  <c r="BT13" i="7" s="1"/>
  <c r="BM13" i="7"/>
  <c r="BI13" i="7"/>
  <c r="AY13" i="7"/>
  <c r="AU13" i="7"/>
  <c r="AP13" i="7"/>
  <c r="AO13" i="7"/>
  <c r="AD13" i="7"/>
  <c r="Y13" i="7"/>
  <c r="V13" i="7"/>
  <c r="Z13" i="7" s="1"/>
  <c r="S13" i="7"/>
  <c r="K13" i="7"/>
  <c r="J13" i="7"/>
  <c r="L13" i="7" s="1"/>
  <c r="BR12" i="7"/>
  <c r="BN12" i="7"/>
  <c r="BM12" i="7"/>
  <c r="BI12" i="7"/>
  <c r="AY12" i="7"/>
  <c r="AU12" i="7"/>
  <c r="AP12" i="7"/>
  <c r="AO12" i="7"/>
  <c r="AD12" i="7"/>
  <c r="Y12" i="7"/>
  <c r="S12" i="7"/>
  <c r="V12" i="7" s="1"/>
  <c r="Z12" i="7" s="1"/>
  <c r="L12" i="7"/>
  <c r="K12" i="7"/>
  <c r="J12" i="7"/>
  <c r="BR11" i="7"/>
  <c r="BM11" i="7"/>
  <c r="BN11" i="7" s="1"/>
  <c r="BI11" i="7"/>
  <c r="AY11" i="7"/>
  <c r="AU11" i="7"/>
  <c r="AP11" i="7"/>
  <c r="AO11" i="7"/>
  <c r="AD11" i="7"/>
  <c r="Y11" i="7"/>
  <c r="S11" i="7"/>
  <c r="V11" i="7" s="1"/>
  <c r="Z11" i="7" s="1"/>
  <c r="L11" i="7"/>
  <c r="K11" i="7"/>
  <c r="J11" i="7"/>
  <c r="BR10" i="7"/>
  <c r="BM10" i="7"/>
  <c r="BN10" i="7" s="1"/>
  <c r="BI10" i="7"/>
  <c r="AY10" i="7"/>
  <c r="AU10" i="7"/>
  <c r="AP10" i="7"/>
  <c r="AO10" i="7"/>
  <c r="AD10" i="7"/>
  <c r="Y10" i="7"/>
  <c r="V10" i="7" s="1"/>
  <c r="Z10" i="7" s="1"/>
  <c r="S10" i="7"/>
  <c r="L10" i="7"/>
  <c r="K10" i="7"/>
  <c r="J10" i="7"/>
  <c r="BT8" i="7"/>
  <c r="BR8" i="7"/>
  <c r="BN8" i="7"/>
  <c r="BU8" i="7" s="1"/>
  <c r="BM8" i="7"/>
  <c r="BI8" i="7"/>
  <c r="AY8" i="7"/>
  <c r="AU8" i="7"/>
  <c r="AP8" i="7"/>
  <c r="AO8" i="7"/>
  <c r="AD8" i="7"/>
  <c r="Z8" i="7"/>
  <c r="Y8" i="7"/>
  <c r="V8" i="7"/>
  <c r="S8" i="7"/>
  <c r="K8" i="7"/>
  <c r="J8" i="7"/>
  <c r="L8" i="7" s="1"/>
  <c r="BU7" i="7"/>
  <c r="BT7" i="7"/>
  <c r="BR7" i="7"/>
  <c r="BN7" i="7"/>
  <c r="BM7" i="7"/>
  <c r="BI7" i="7"/>
  <c r="AY7" i="7"/>
  <c r="AU7" i="7"/>
  <c r="AP7" i="7"/>
  <c r="AO7" i="7"/>
  <c r="AD7" i="7"/>
  <c r="Y7" i="7"/>
  <c r="S7" i="7"/>
  <c r="V7" i="7" s="1"/>
  <c r="Z7" i="7" s="1"/>
  <c r="L7" i="7"/>
  <c r="K7" i="7"/>
  <c r="J7" i="7"/>
  <c r="BR82" i="6"/>
  <c r="BN82" i="6"/>
  <c r="BM82" i="6"/>
  <c r="BI82" i="6"/>
  <c r="AY82" i="6"/>
  <c r="AU82" i="6"/>
  <c r="AP82" i="6"/>
  <c r="AO82" i="6"/>
  <c r="AD82" i="6"/>
  <c r="Y82" i="6"/>
  <c r="S82" i="6"/>
  <c r="V82" i="6" s="1"/>
  <c r="Z82" i="6" s="1"/>
  <c r="K82" i="6"/>
  <c r="J82" i="6"/>
  <c r="L82" i="6" s="1"/>
  <c r="BU81" i="6"/>
  <c r="BT81" i="6"/>
  <c r="BR81" i="6"/>
  <c r="BM81" i="6"/>
  <c r="BI81" i="6"/>
  <c r="AY81" i="6"/>
  <c r="AU81" i="6"/>
  <c r="AP81" i="6"/>
  <c r="AO81" i="6"/>
  <c r="AD81" i="6"/>
  <c r="Y81" i="6"/>
  <c r="S81" i="6"/>
  <c r="V81" i="6" s="1"/>
  <c r="Z81" i="6" s="1"/>
  <c r="L81" i="6"/>
  <c r="K81" i="6"/>
  <c r="J81" i="6"/>
  <c r="BR80" i="6"/>
  <c r="BM80" i="6"/>
  <c r="BN80" i="6" s="1"/>
  <c r="BI80" i="6"/>
  <c r="AY80" i="6"/>
  <c r="AU80" i="6"/>
  <c r="AP80" i="6"/>
  <c r="AO80" i="6"/>
  <c r="AD80" i="6"/>
  <c r="Y80" i="6"/>
  <c r="V80" i="6" s="1"/>
  <c r="Z80" i="6" s="1"/>
  <c r="S80" i="6"/>
  <c r="L80" i="6"/>
  <c r="K80" i="6"/>
  <c r="J80" i="6"/>
  <c r="BR79" i="6"/>
  <c r="BM79" i="6"/>
  <c r="BN79" i="6" s="1"/>
  <c r="BI79" i="6"/>
  <c r="AY79" i="6"/>
  <c r="AU79" i="6"/>
  <c r="AP79" i="6"/>
  <c r="AO79" i="6"/>
  <c r="AD79" i="6"/>
  <c r="Y79" i="6"/>
  <c r="S79" i="6"/>
  <c r="V79" i="6" s="1"/>
  <c r="Z79" i="6" s="1"/>
  <c r="K79" i="6"/>
  <c r="J79" i="6"/>
  <c r="L79" i="6" s="1"/>
  <c r="BR78" i="6"/>
  <c r="BM78" i="6"/>
  <c r="BN78" i="6" s="1"/>
  <c r="BU78" i="6" s="1"/>
  <c r="AY78" i="6"/>
  <c r="AU78" i="6"/>
  <c r="AP78" i="6"/>
  <c r="AO78" i="6"/>
  <c r="AD78" i="6"/>
  <c r="Z78" i="6"/>
  <c r="Y78" i="6"/>
  <c r="V78" i="6"/>
  <c r="S78" i="6"/>
  <c r="K78" i="6"/>
  <c r="J78" i="6"/>
  <c r="L78" i="6" s="1"/>
  <c r="BU77" i="6"/>
  <c r="BT77" i="6"/>
  <c r="BR77" i="6"/>
  <c r="BM77" i="6"/>
  <c r="AY77" i="6"/>
  <c r="AU77" i="6"/>
  <c r="AP77" i="6"/>
  <c r="AO77" i="6"/>
  <c r="AD77" i="6"/>
  <c r="Z77" i="6"/>
  <c r="Y77" i="6"/>
  <c r="V77" i="6"/>
  <c r="S77" i="6"/>
  <c r="K77" i="6"/>
  <c r="J77" i="6"/>
  <c r="L77" i="6" s="1"/>
  <c r="BU76" i="6"/>
  <c r="BT76" i="6"/>
  <c r="BR76" i="6"/>
  <c r="BM76" i="6"/>
  <c r="BI76" i="6"/>
  <c r="AY76" i="6"/>
  <c r="AU76" i="6"/>
  <c r="AP76" i="6"/>
  <c r="AO76" i="6"/>
  <c r="AD76" i="6"/>
  <c r="Y76" i="6"/>
  <c r="V76" i="6" s="1"/>
  <c r="Z76" i="6" s="1"/>
  <c r="S76" i="6"/>
  <c r="K76" i="6"/>
  <c r="J76" i="6"/>
  <c r="L76" i="6" s="1"/>
  <c r="BU75" i="6"/>
  <c r="BT75" i="6"/>
  <c r="BR75" i="6"/>
  <c r="BN75" i="6"/>
  <c r="BM75" i="6"/>
  <c r="BI75" i="6"/>
  <c r="AY75" i="6"/>
  <c r="AU75" i="6"/>
  <c r="AP75" i="6"/>
  <c r="AO75" i="6"/>
  <c r="AD75" i="6"/>
  <c r="Y75" i="6"/>
  <c r="S75" i="6"/>
  <c r="V75" i="6" s="1"/>
  <c r="Z75" i="6" s="1"/>
  <c r="L75" i="6"/>
  <c r="K75" i="6"/>
  <c r="J75" i="6"/>
  <c r="BR74" i="6"/>
  <c r="BM74" i="6"/>
  <c r="BN74" i="6" s="1"/>
  <c r="BI74" i="6"/>
  <c r="AY74" i="6"/>
  <c r="AU74" i="6"/>
  <c r="AP74" i="6"/>
  <c r="AO74" i="6"/>
  <c r="AD74" i="6"/>
  <c r="Y74" i="6"/>
  <c r="V74" i="6" s="1"/>
  <c r="Z74" i="6" s="1"/>
  <c r="S74" i="6"/>
  <c r="L74" i="6"/>
  <c r="K74" i="6"/>
  <c r="J74" i="6"/>
  <c r="BU73" i="6"/>
  <c r="BT73" i="6"/>
  <c r="BR73" i="6"/>
  <c r="BM73" i="6"/>
  <c r="BI73" i="6"/>
  <c r="AY73" i="6"/>
  <c r="AU73" i="6"/>
  <c r="AP73" i="6"/>
  <c r="AO73" i="6"/>
  <c r="AD73" i="6"/>
  <c r="Z73" i="6"/>
  <c r="Y73" i="6"/>
  <c r="V73" i="6" s="1"/>
  <c r="S73" i="6"/>
  <c r="L73" i="6"/>
  <c r="K73" i="6"/>
  <c r="J73" i="6"/>
  <c r="BU72" i="6"/>
  <c r="BT72" i="6"/>
  <c r="BR72" i="6"/>
  <c r="BM72" i="6"/>
  <c r="BI72" i="6"/>
  <c r="AY72" i="6"/>
  <c r="AU72" i="6"/>
  <c r="AP72" i="6"/>
  <c r="AO72" i="6"/>
  <c r="AD72" i="6"/>
  <c r="Z72" i="6"/>
  <c r="Y72" i="6"/>
  <c r="S72" i="6"/>
  <c r="V72" i="6" s="1"/>
  <c r="K72" i="6"/>
  <c r="J72" i="6"/>
  <c r="L72" i="6" s="1"/>
  <c r="BR71" i="6"/>
  <c r="BM71" i="6"/>
  <c r="BN71" i="6" s="1"/>
  <c r="BI71" i="6"/>
  <c r="AY71" i="6"/>
  <c r="AU71" i="6"/>
  <c r="AP71" i="6"/>
  <c r="AO71" i="6"/>
  <c r="AD71" i="6"/>
  <c r="Y71" i="6"/>
  <c r="V71" i="6" s="1"/>
  <c r="Z71" i="6" s="1"/>
  <c r="S71" i="6"/>
  <c r="K71" i="6"/>
  <c r="J71" i="6"/>
  <c r="L71" i="6" s="1"/>
  <c r="BU70" i="6"/>
  <c r="BT70" i="6"/>
  <c r="BR70" i="6"/>
  <c r="BM70" i="6"/>
  <c r="BI70" i="6"/>
  <c r="AY70" i="6"/>
  <c r="AU70" i="6"/>
  <c r="AP70" i="6"/>
  <c r="AO70" i="6"/>
  <c r="AD70" i="6"/>
  <c r="Y70" i="6"/>
  <c r="S70" i="6"/>
  <c r="V70" i="6" s="1"/>
  <c r="Z70" i="6" s="1"/>
  <c r="L70" i="6"/>
  <c r="K70" i="6"/>
  <c r="J70" i="6"/>
  <c r="BU69" i="6"/>
  <c r="BT69" i="6"/>
  <c r="BR69" i="6"/>
  <c r="AY69" i="6"/>
  <c r="Y69" i="6"/>
  <c r="S69" i="6"/>
  <c r="V69" i="6" s="1"/>
  <c r="Z69" i="6" s="1"/>
  <c r="L69" i="6"/>
  <c r="K69" i="6"/>
  <c r="J69" i="6"/>
  <c r="BU68" i="6"/>
  <c r="BT68" i="6"/>
  <c r="BR68" i="6"/>
  <c r="BM68" i="6"/>
  <c r="BI68" i="6"/>
  <c r="AY68" i="6"/>
  <c r="AU68" i="6"/>
  <c r="AP68" i="6"/>
  <c r="AO68" i="6"/>
  <c r="AD68" i="6"/>
  <c r="Y68" i="6"/>
  <c r="V68" i="6" s="1"/>
  <c r="Z68" i="6" s="1"/>
  <c r="S68" i="6"/>
  <c r="L68" i="6"/>
  <c r="K68" i="6"/>
  <c r="J68" i="6"/>
  <c r="BR67" i="6"/>
  <c r="BN67" i="6"/>
  <c r="BM67" i="6"/>
  <c r="BI67" i="6"/>
  <c r="AY67" i="6"/>
  <c r="AU67" i="6"/>
  <c r="AP67" i="6"/>
  <c r="AO67" i="6"/>
  <c r="AD67" i="6"/>
  <c r="Z67" i="6"/>
  <c r="Y67" i="6"/>
  <c r="V67" i="6"/>
  <c r="S67" i="6"/>
  <c r="K67" i="6"/>
  <c r="J67" i="6"/>
  <c r="L67" i="6" s="1"/>
  <c r="BU66" i="6"/>
  <c r="BT66" i="6"/>
  <c r="BR66" i="6"/>
  <c r="BN66" i="6"/>
  <c r="BM66" i="6"/>
  <c r="BI66" i="6"/>
  <c r="AY66" i="6"/>
  <c r="AU66" i="6"/>
  <c r="AP66" i="6"/>
  <c r="AO66" i="6"/>
  <c r="AD66" i="6"/>
  <c r="Y66" i="6"/>
  <c r="S66" i="6"/>
  <c r="V66" i="6" s="1"/>
  <c r="Z66" i="6" s="1"/>
  <c r="L66" i="6"/>
  <c r="K66" i="6"/>
  <c r="J66" i="6"/>
  <c r="BU65" i="6"/>
  <c r="BT65" i="6"/>
  <c r="BR65" i="6"/>
  <c r="BM65" i="6"/>
  <c r="BI65" i="6"/>
  <c r="AY65" i="6"/>
  <c r="AU65" i="6"/>
  <c r="AP65" i="6"/>
  <c r="AO65" i="6"/>
  <c r="AD65" i="6"/>
  <c r="Y65" i="6"/>
  <c r="S65" i="6"/>
  <c r="V65" i="6" s="1"/>
  <c r="Z65" i="6" s="1"/>
  <c r="L65" i="6"/>
  <c r="K65" i="6"/>
  <c r="J65" i="6"/>
  <c r="BR64" i="6"/>
  <c r="BM64" i="6"/>
  <c r="BN64" i="6" s="1"/>
  <c r="BI64" i="6"/>
  <c r="AY64" i="6"/>
  <c r="AU64" i="6"/>
  <c r="AP64" i="6"/>
  <c r="AO64" i="6"/>
  <c r="AD64" i="6"/>
  <c r="Y64" i="6"/>
  <c r="S64" i="6"/>
  <c r="V64" i="6" s="1"/>
  <c r="Z64" i="6" s="1"/>
  <c r="L64" i="6"/>
  <c r="K64" i="6"/>
  <c r="J64" i="6"/>
  <c r="BU63" i="6"/>
  <c r="BT63" i="6"/>
  <c r="BR63" i="6"/>
  <c r="BM63" i="6"/>
  <c r="BI63" i="6"/>
  <c r="AY63" i="6"/>
  <c r="AU63" i="6"/>
  <c r="AP63" i="6"/>
  <c r="AO63" i="6"/>
  <c r="AD63" i="6"/>
  <c r="Y63" i="6"/>
  <c r="V63" i="6"/>
  <c r="Z63" i="6" s="1"/>
  <c r="S63" i="6"/>
  <c r="L63" i="6"/>
  <c r="K63" i="6"/>
  <c r="J63" i="6"/>
  <c r="BU62" i="6"/>
  <c r="BT62" i="6"/>
  <c r="BR62" i="6"/>
  <c r="BM62" i="6"/>
  <c r="BI62" i="6"/>
  <c r="AY62" i="6"/>
  <c r="AU62" i="6"/>
  <c r="AP62" i="6"/>
  <c r="AO62" i="6"/>
  <c r="AD62" i="6"/>
  <c r="Y62" i="6"/>
  <c r="S62" i="6"/>
  <c r="V62" i="6" s="1"/>
  <c r="Z62" i="6" s="1"/>
  <c r="K62" i="6"/>
  <c r="J62" i="6"/>
  <c r="L62" i="6" s="1"/>
  <c r="BU61" i="6"/>
  <c r="BT61" i="6"/>
  <c r="BR61" i="6"/>
  <c r="BM61" i="6"/>
  <c r="BI61" i="6"/>
  <c r="AY61" i="6"/>
  <c r="AU61" i="6"/>
  <c r="AP61" i="6"/>
  <c r="AO61" i="6"/>
  <c r="AD61" i="6"/>
  <c r="Z61" i="6"/>
  <c r="Y61" i="6"/>
  <c r="V61" i="6"/>
  <c r="S61" i="6"/>
  <c r="K61" i="6"/>
  <c r="J61" i="6"/>
  <c r="L61" i="6" s="1"/>
  <c r="BU60" i="6"/>
  <c r="BT60" i="6"/>
  <c r="BR60" i="6"/>
  <c r="BN60" i="6"/>
  <c r="BM60" i="6"/>
  <c r="AY60" i="6"/>
  <c r="AU60" i="6"/>
  <c r="AP60" i="6"/>
  <c r="AO60" i="6"/>
  <c r="AD60" i="6"/>
  <c r="Y60" i="6"/>
  <c r="V60" i="6" s="1"/>
  <c r="Z60" i="6" s="1"/>
  <c r="S60" i="6"/>
  <c r="K60" i="6"/>
  <c r="J60" i="6"/>
  <c r="L60" i="6" s="1"/>
  <c r="BU59" i="6"/>
  <c r="BT59" i="6"/>
  <c r="BR59" i="6"/>
  <c r="BN59" i="6"/>
  <c r="BM59" i="6"/>
  <c r="BI59" i="6"/>
  <c r="AY59" i="6"/>
  <c r="AU59" i="6"/>
  <c r="AP59" i="6"/>
  <c r="AO59" i="6"/>
  <c r="AD59" i="6"/>
  <c r="Y59" i="6"/>
  <c r="S59" i="6"/>
  <c r="V59" i="6" s="1"/>
  <c r="Z59" i="6" s="1"/>
  <c r="L59" i="6"/>
  <c r="K59" i="6"/>
  <c r="J59" i="6"/>
  <c r="BR58" i="6"/>
  <c r="BM58" i="6"/>
  <c r="BN58" i="6" s="1"/>
  <c r="BI58" i="6"/>
  <c r="AY58" i="6"/>
  <c r="AU58" i="6"/>
  <c r="AP58" i="6"/>
  <c r="AO58" i="6"/>
  <c r="AD58" i="6"/>
  <c r="Y58" i="6"/>
  <c r="S58" i="6"/>
  <c r="V58" i="6" s="1"/>
  <c r="Z58" i="6" s="1"/>
  <c r="L58" i="6"/>
  <c r="K58" i="6"/>
  <c r="J58" i="6"/>
  <c r="BR57" i="6"/>
  <c r="BM57" i="6"/>
  <c r="BN57" i="6" s="1"/>
  <c r="BI57" i="6"/>
  <c r="AY57" i="6"/>
  <c r="AU57" i="6"/>
  <c r="AP57" i="6"/>
  <c r="AO57" i="6"/>
  <c r="AD57" i="6"/>
  <c r="Y57" i="6"/>
  <c r="S57" i="6"/>
  <c r="K57" i="6"/>
  <c r="J57" i="6"/>
  <c r="L57" i="6" s="1"/>
  <c r="BR56" i="6"/>
  <c r="BM56" i="6"/>
  <c r="BN56" i="6" s="1"/>
  <c r="BI56" i="6"/>
  <c r="AY56" i="6"/>
  <c r="AU56" i="6"/>
  <c r="AP56" i="6"/>
  <c r="AO56" i="6"/>
  <c r="AD56" i="6"/>
  <c r="Y56" i="6"/>
  <c r="V56" i="6" s="1"/>
  <c r="Z56" i="6" s="1"/>
  <c r="S56" i="6"/>
  <c r="K56" i="6"/>
  <c r="J56" i="6"/>
  <c r="L56" i="6" s="1"/>
  <c r="BU55" i="6"/>
  <c r="BT55" i="6"/>
  <c r="BR55" i="6"/>
  <c r="BN55" i="6"/>
  <c r="BM55" i="6"/>
  <c r="AY55" i="6"/>
  <c r="AU55" i="6"/>
  <c r="AP55" i="6"/>
  <c r="AO55" i="6"/>
  <c r="AD55" i="6"/>
  <c r="Y55" i="6"/>
  <c r="S55" i="6"/>
  <c r="V55" i="6" s="1"/>
  <c r="Z55" i="6" s="1"/>
  <c r="K55" i="6"/>
  <c r="J55" i="6"/>
  <c r="L55" i="6" s="1"/>
  <c r="BR54" i="6"/>
  <c r="BM54" i="6"/>
  <c r="BN54" i="6" s="1"/>
  <c r="BI54" i="6"/>
  <c r="AY54" i="6"/>
  <c r="AU54" i="6"/>
  <c r="AP54" i="6"/>
  <c r="AO54" i="6"/>
  <c r="AD54" i="6"/>
  <c r="Y54" i="6"/>
  <c r="V54" i="6"/>
  <c r="Z54" i="6" s="1"/>
  <c r="S54" i="6"/>
  <c r="L54" i="6"/>
  <c r="K54" i="6"/>
  <c r="J54" i="6"/>
  <c r="BR53" i="6"/>
  <c r="BN53" i="6"/>
  <c r="BM53" i="6"/>
  <c r="BI53" i="6"/>
  <c r="AY53" i="6"/>
  <c r="AU53" i="6"/>
  <c r="AP53" i="6"/>
  <c r="AO53" i="6"/>
  <c r="AD53" i="6"/>
  <c r="Y53" i="6"/>
  <c r="V53" i="6"/>
  <c r="Z53" i="6" s="1"/>
  <c r="S53" i="6"/>
  <c r="L53" i="6"/>
  <c r="K53" i="6"/>
  <c r="J53" i="6"/>
  <c r="BT52" i="6"/>
  <c r="BR52" i="6"/>
  <c r="BN52" i="6"/>
  <c r="BU52" i="6" s="1"/>
  <c r="BM52" i="6"/>
  <c r="BI52" i="6"/>
  <c r="AY52" i="6"/>
  <c r="AU52" i="6"/>
  <c r="AP52" i="6"/>
  <c r="AO52" i="6"/>
  <c r="AD52" i="6"/>
  <c r="Z52" i="6"/>
  <c r="Y52" i="6"/>
  <c r="V52" i="6"/>
  <c r="S52" i="6"/>
  <c r="K52" i="6"/>
  <c r="J52" i="6"/>
  <c r="L52" i="6" s="1"/>
  <c r="BU51" i="6"/>
  <c r="BT51" i="6"/>
  <c r="BR51" i="6"/>
  <c r="BM51" i="6"/>
  <c r="BI51" i="6"/>
  <c r="AY51" i="6"/>
  <c r="AU51" i="6"/>
  <c r="AP51" i="6"/>
  <c r="AO51" i="6"/>
  <c r="AD51" i="6"/>
  <c r="Y51" i="6"/>
  <c r="V51" i="6" s="1"/>
  <c r="Z51" i="6" s="1"/>
  <c r="S51" i="6"/>
  <c r="K51" i="6"/>
  <c r="J51" i="6"/>
  <c r="L51" i="6" s="1"/>
  <c r="BU50" i="6"/>
  <c r="BT50" i="6"/>
  <c r="BR50" i="6"/>
  <c r="BM50" i="6"/>
  <c r="BI50" i="6"/>
  <c r="AY50" i="6"/>
  <c r="AU50" i="6"/>
  <c r="AP50" i="6"/>
  <c r="AO50" i="6"/>
  <c r="AD50" i="6"/>
  <c r="Y50" i="6"/>
  <c r="S50" i="6"/>
  <c r="V50" i="6" s="1"/>
  <c r="Z50" i="6" s="1"/>
  <c r="L50" i="6"/>
  <c r="K50" i="6"/>
  <c r="J50" i="6"/>
  <c r="BR49" i="6"/>
  <c r="BM49" i="6"/>
  <c r="BN49" i="6" s="1"/>
  <c r="BI49" i="6"/>
  <c r="AY49" i="6"/>
  <c r="AU49" i="6"/>
  <c r="AP49" i="6"/>
  <c r="AO49" i="6"/>
  <c r="AD49" i="6"/>
  <c r="Y49" i="6"/>
  <c r="S49" i="6"/>
  <c r="V49" i="6" s="1"/>
  <c r="Z49" i="6" s="1"/>
  <c r="L49" i="6"/>
  <c r="K49" i="6"/>
  <c r="J49" i="6"/>
  <c r="BR48" i="6"/>
  <c r="BM48" i="6"/>
  <c r="BN48" i="6" s="1"/>
  <c r="BI48" i="6"/>
  <c r="AY48" i="6"/>
  <c r="AU48" i="6"/>
  <c r="AP48" i="6"/>
  <c r="AO48" i="6"/>
  <c r="AD48" i="6"/>
  <c r="Y48" i="6"/>
  <c r="V48" i="6" s="1"/>
  <c r="Z48" i="6" s="1"/>
  <c r="S48" i="6"/>
  <c r="L48" i="6"/>
  <c r="K48" i="6"/>
  <c r="J48" i="6"/>
  <c r="BU47" i="6"/>
  <c r="BT47" i="6"/>
  <c r="BR47" i="6"/>
  <c r="BI47" i="6"/>
  <c r="AY47" i="6"/>
  <c r="AU47" i="6"/>
  <c r="AP47" i="6"/>
  <c r="AO47" i="6"/>
  <c r="AD47" i="6"/>
  <c r="Y47" i="6"/>
  <c r="V47" i="6" s="1"/>
  <c r="Z47" i="6" s="1"/>
  <c r="S47" i="6"/>
  <c r="L47" i="6"/>
  <c r="K47" i="6"/>
  <c r="J47" i="6"/>
  <c r="BU46" i="6"/>
  <c r="BT46" i="6"/>
  <c r="BR46" i="6"/>
  <c r="BM46" i="6"/>
  <c r="BI46" i="6"/>
  <c r="AY46" i="6"/>
  <c r="AU46" i="6"/>
  <c r="AP46" i="6"/>
  <c r="AO46" i="6"/>
  <c r="AD46" i="6"/>
  <c r="Z46" i="6"/>
  <c r="Y46" i="6"/>
  <c r="S46" i="6"/>
  <c r="V46" i="6" s="1"/>
  <c r="K46" i="6"/>
  <c r="J46" i="6"/>
  <c r="L46" i="6" s="1"/>
  <c r="BU45" i="6"/>
  <c r="BT45" i="6"/>
  <c r="BR45" i="6"/>
  <c r="BM45" i="6"/>
  <c r="BN45" i="6" s="1"/>
  <c r="AY45" i="6"/>
  <c r="AU45" i="6"/>
  <c r="AP45" i="6"/>
  <c r="AO45" i="6"/>
  <c r="AD45" i="6"/>
  <c r="Z45" i="6"/>
  <c r="Y45" i="6"/>
  <c r="V45" i="6"/>
  <c r="S45" i="6"/>
  <c r="K45" i="6"/>
  <c r="J45" i="6"/>
  <c r="L45" i="6" s="1"/>
  <c r="BU44" i="6"/>
  <c r="BT44" i="6"/>
  <c r="BR44" i="6"/>
  <c r="BN44" i="6"/>
  <c r="BM44" i="6"/>
  <c r="BI44" i="6"/>
  <c r="AY44" i="6"/>
  <c r="AU44" i="6"/>
  <c r="AP44" i="6"/>
  <c r="AO44" i="6"/>
  <c r="AD44" i="6"/>
  <c r="Y44" i="6"/>
  <c r="S44" i="6"/>
  <c r="V44" i="6" s="1"/>
  <c r="Z44" i="6" s="1"/>
  <c r="K44" i="6"/>
  <c r="J44" i="6"/>
  <c r="L44" i="6" s="1"/>
  <c r="BR43" i="6"/>
  <c r="BM43" i="6"/>
  <c r="BN43" i="6" s="1"/>
  <c r="AY43" i="6"/>
  <c r="AU43" i="6"/>
  <c r="AP43" i="6"/>
  <c r="AO43" i="6"/>
  <c r="AD43" i="6"/>
  <c r="Y43" i="6"/>
  <c r="S43" i="6"/>
  <c r="V43" i="6" s="1"/>
  <c r="Z43" i="6" s="1"/>
  <c r="L43" i="6"/>
  <c r="K43" i="6"/>
  <c r="J43" i="6"/>
  <c r="BU42" i="6"/>
  <c r="BT42" i="6"/>
  <c r="BR42" i="6"/>
  <c r="BI42" i="6"/>
  <c r="AY42" i="6"/>
  <c r="Y42" i="6"/>
  <c r="S42" i="6"/>
  <c r="K42" i="6"/>
  <c r="J42" i="6"/>
  <c r="L42" i="6" s="1"/>
  <c r="BU41" i="6"/>
  <c r="BT41" i="6"/>
  <c r="BR41" i="6"/>
  <c r="BM41" i="6"/>
  <c r="BI41" i="6"/>
  <c r="AY41" i="6"/>
  <c r="AU41" i="6"/>
  <c r="AP41" i="6"/>
  <c r="AO41" i="6"/>
  <c r="AD41" i="6"/>
  <c r="Z41" i="6"/>
  <c r="Y41" i="6"/>
  <c r="V41" i="6"/>
  <c r="S41" i="6"/>
  <c r="K41" i="6"/>
  <c r="J41" i="6"/>
  <c r="L41" i="6" s="1"/>
  <c r="BU40" i="6"/>
  <c r="BT40" i="6"/>
  <c r="BR40" i="6"/>
  <c r="BN40" i="6"/>
  <c r="BM40" i="6"/>
  <c r="BI40" i="6"/>
  <c r="AY40" i="6"/>
  <c r="AU40" i="6"/>
  <c r="AP40" i="6"/>
  <c r="AO40" i="6"/>
  <c r="AD40" i="6"/>
  <c r="Y40" i="6"/>
  <c r="S40" i="6"/>
  <c r="V40" i="6" s="1"/>
  <c r="Z40" i="6" s="1"/>
  <c r="L40" i="6"/>
  <c r="K40" i="6"/>
  <c r="J40" i="6"/>
  <c r="BU39" i="6"/>
  <c r="BT39" i="6"/>
  <c r="BR39" i="6"/>
  <c r="BM39" i="6"/>
  <c r="BI39" i="6"/>
  <c r="AY39" i="6"/>
  <c r="AU39" i="6"/>
  <c r="AP39" i="6"/>
  <c r="AO39" i="6"/>
  <c r="AD39" i="6"/>
  <c r="Y39" i="6"/>
  <c r="S39" i="6"/>
  <c r="V39" i="6" s="1"/>
  <c r="Z39" i="6" s="1"/>
  <c r="L39" i="6"/>
  <c r="K39" i="6"/>
  <c r="J39" i="6"/>
  <c r="BU38" i="6"/>
  <c r="BT38" i="6"/>
  <c r="BR38" i="6"/>
  <c r="BM38" i="6"/>
  <c r="BI38" i="6"/>
  <c r="AY38" i="6"/>
  <c r="AU38" i="6"/>
  <c r="AP38" i="6"/>
  <c r="AO38" i="6"/>
  <c r="AD38" i="6"/>
  <c r="Y38" i="6"/>
  <c r="V38" i="6"/>
  <c r="Z38" i="6" s="1"/>
  <c r="S38" i="6"/>
  <c r="L38" i="6"/>
  <c r="K38" i="6"/>
  <c r="J38" i="6"/>
  <c r="BR37" i="6"/>
  <c r="BM37" i="6"/>
  <c r="BN37" i="6" s="1"/>
  <c r="BI37" i="6"/>
  <c r="AY37" i="6"/>
  <c r="AU37" i="6"/>
  <c r="AP37" i="6"/>
  <c r="AO37" i="6"/>
  <c r="AD37" i="6"/>
  <c r="Y37" i="6"/>
  <c r="V37" i="6"/>
  <c r="Z37" i="6" s="1"/>
  <c r="S37" i="6"/>
  <c r="L37" i="6"/>
  <c r="K37" i="6"/>
  <c r="J37" i="6"/>
  <c r="BR36" i="6"/>
  <c r="BN36" i="6"/>
  <c r="BM36" i="6"/>
  <c r="BI36" i="6"/>
  <c r="AY36" i="6"/>
  <c r="AU36" i="6"/>
  <c r="AP36" i="6"/>
  <c r="AO36" i="6"/>
  <c r="AD36" i="6"/>
  <c r="Z36" i="6"/>
  <c r="Y36" i="6"/>
  <c r="V36" i="6"/>
  <c r="S36" i="6"/>
  <c r="K36" i="6"/>
  <c r="J36" i="6"/>
  <c r="L36" i="6" s="1"/>
  <c r="BU35" i="6"/>
  <c r="BT35" i="6"/>
  <c r="BR35" i="6"/>
  <c r="BN35" i="6"/>
  <c r="BM35" i="6"/>
  <c r="BI35" i="6"/>
  <c r="AY35" i="6"/>
  <c r="AU35" i="6"/>
  <c r="AP35" i="6"/>
  <c r="AO35" i="6"/>
  <c r="AD35" i="6"/>
  <c r="Y35" i="6"/>
  <c r="S35" i="6"/>
  <c r="V35" i="6" s="1"/>
  <c r="Z35" i="6" s="1"/>
  <c r="L35" i="6"/>
  <c r="K35" i="6"/>
  <c r="J35" i="6"/>
  <c r="BR33" i="6"/>
  <c r="BM33" i="6"/>
  <c r="BN33" i="6" s="1"/>
  <c r="BI33" i="6"/>
  <c r="AY33" i="6"/>
  <c r="AU33" i="6"/>
  <c r="AP33" i="6"/>
  <c r="AO33" i="6"/>
  <c r="AD33" i="6"/>
  <c r="Y33" i="6"/>
  <c r="S33" i="6"/>
  <c r="V33" i="6" s="1"/>
  <c r="Z33" i="6" s="1"/>
  <c r="L33" i="6"/>
  <c r="K33" i="6"/>
  <c r="J33" i="6"/>
  <c r="BR32" i="6"/>
  <c r="BN32" i="6"/>
  <c r="BM32" i="6"/>
  <c r="BI32" i="6"/>
  <c r="AY32" i="6"/>
  <c r="AU32" i="6"/>
  <c r="AP32" i="6"/>
  <c r="AO32" i="6"/>
  <c r="AD32" i="6"/>
  <c r="Z32" i="6"/>
  <c r="Y32" i="6"/>
  <c r="V32" i="6"/>
  <c r="S32" i="6"/>
  <c r="L32" i="6"/>
  <c r="K32" i="6"/>
  <c r="J32" i="6"/>
  <c r="BU31" i="6"/>
  <c r="BT31" i="6"/>
  <c r="BR31" i="6"/>
  <c r="BM31" i="6"/>
  <c r="BI31" i="6"/>
  <c r="AY31" i="6"/>
  <c r="AU31" i="6"/>
  <c r="AP31" i="6"/>
  <c r="AO31" i="6"/>
  <c r="AD31" i="6"/>
  <c r="Y31" i="6"/>
  <c r="S31" i="6"/>
  <c r="V31" i="6" s="1"/>
  <c r="Z31" i="6" s="1"/>
  <c r="K31" i="6"/>
  <c r="J31" i="6"/>
  <c r="L31" i="6" s="1"/>
  <c r="BU30" i="6"/>
  <c r="BT30" i="6"/>
  <c r="BR30" i="6"/>
  <c r="BM30" i="6"/>
  <c r="BI30" i="6"/>
  <c r="AY30" i="6"/>
  <c r="AU30" i="6"/>
  <c r="AP30" i="6"/>
  <c r="AO30" i="6"/>
  <c r="AD30" i="6"/>
  <c r="Z30" i="6"/>
  <c r="Y30" i="6"/>
  <c r="V30" i="6"/>
  <c r="S30" i="6"/>
  <c r="K30" i="6"/>
  <c r="J30" i="6"/>
  <c r="L30" i="6" s="1"/>
  <c r="BU29" i="6"/>
  <c r="BT29" i="6"/>
  <c r="BR29" i="6"/>
  <c r="BN29" i="6"/>
  <c r="BM29" i="6"/>
  <c r="BI29" i="6"/>
  <c r="AY29" i="6"/>
  <c r="AU29" i="6"/>
  <c r="AP29" i="6"/>
  <c r="AO29" i="6"/>
  <c r="AD29" i="6"/>
  <c r="Y29" i="6"/>
  <c r="S29" i="6"/>
  <c r="V29" i="6" s="1"/>
  <c r="Z29" i="6" s="1"/>
  <c r="L29" i="6"/>
  <c r="K29" i="6"/>
  <c r="J29" i="6"/>
  <c r="BU28" i="6"/>
  <c r="BT28" i="6"/>
  <c r="BR28" i="6"/>
  <c r="BM28" i="6"/>
  <c r="BI28" i="6"/>
  <c r="AY28" i="6"/>
  <c r="AU28" i="6"/>
  <c r="AP28" i="6"/>
  <c r="AO28" i="6"/>
  <c r="AD28" i="6"/>
  <c r="Y28" i="6"/>
  <c r="S28" i="6"/>
  <c r="V28" i="6" s="1"/>
  <c r="Z28" i="6" s="1"/>
  <c r="L28" i="6"/>
  <c r="K28" i="6"/>
  <c r="J28" i="6"/>
  <c r="BR27" i="6"/>
  <c r="BM27" i="6"/>
  <c r="BN27" i="6" s="1"/>
  <c r="BI27" i="6"/>
  <c r="AY27" i="6"/>
  <c r="AU27" i="6"/>
  <c r="AP27" i="6"/>
  <c r="AO27" i="6"/>
  <c r="AD27" i="6"/>
  <c r="Y27" i="6"/>
  <c r="V27" i="6"/>
  <c r="Z27" i="6" s="1"/>
  <c r="S27" i="6"/>
  <c r="L27" i="6"/>
  <c r="K27" i="6"/>
  <c r="J27" i="6"/>
  <c r="BR26" i="6"/>
  <c r="BN26" i="6"/>
  <c r="BM26" i="6"/>
  <c r="BI26" i="6"/>
  <c r="AY26" i="6"/>
  <c r="AU26" i="6"/>
  <c r="AP26" i="6"/>
  <c r="AO26" i="6"/>
  <c r="AD26" i="6"/>
  <c r="Z26" i="6"/>
  <c r="Y26" i="6"/>
  <c r="S26" i="6"/>
  <c r="V26" i="6" s="1"/>
  <c r="K26" i="6"/>
  <c r="J26" i="6"/>
  <c r="L26" i="6" s="1"/>
  <c r="BR25" i="6"/>
  <c r="BM25" i="6"/>
  <c r="BN25" i="6" s="1"/>
  <c r="BI25" i="6"/>
  <c r="AY25" i="6"/>
  <c r="AU25" i="6"/>
  <c r="AP25" i="6"/>
  <c r="AO25" i="6"/>
  <c r="AD25" i="6"/>
  <c r="Y25" i="6"/>
  <c r="V25" i="6" s="1"/>
  <c r="Z25" i="6" s="1"/>
  <c r="S25" i="6"/>
  <c r="K25" i="6"/>
  <c r="J25" i="6"/>
  <c r="L25" i="6" s="1"/>
  <c r="BU24" i="6"/>
  <c r="BT24" i="6"/>
  <c r="BR24" i="6"/>
  <c r="BN24" i="6"/>
  <c r="BM24" i="6"/>
  <c r="AY24" i="6"/>
  <c r="AU24" i="6"/>
  <c r="AP24" i="6"/>
  <c r="AO24" i="6"/>
  <c r="AD24" i="6"/>
  <c r="Y24" i="6"/>
  <c r="S24" i="6"/>
  <c r="V24" i="6" s="1"/>
  <c r="Z24" i="6" s="1"/>
  <c r="K24" i="6"/>
  <c r="J24" i="6"/>
  <c r="L24" i="6" s="1"/>
  <c r="BU23" i="6"/>
  <c r="BT23" i="6"/>
  <c r="BR23" i="6"/>
  <c r="BN23" i="6"/>
  <c r="BI23" i="6"/>
  <c r="AY23" i="6"/>
  <c r="Z23" i="6"/>
  <c r="Y23" i="6"/>
  <c r="S23" i="6"/>
  <c r="V23" i="6" s="1"/>
  <c r="K23" i="6"/>
  <c r="J23" i="6"/>
  <c r="L23" i="6" s="1"/>
  <c r="BU22" i="6"/>
  <c r="BT22" i="6"/>
  <c r="BR22" i="6"/>
  <c r="BM22" i="6"/>
  <c r="BI22" i="6"/>
  <c r="AY22" i="6"/>
  <c r="AU22" i="6"/>
  <c r="AP22" i="6"/>
  <c r="AO22" i="6"/>
  <c r="AD22" i="6"/>
  <c r="Z22" i="6"/>
  <c r="Y22" i="6"/>
  <c r="V22" i="6"/>
  <c r="S22" i="6"/>
  <c r="K22" i="6"/>
  <c r="J22" i="6"/>
  <c r="L22" i="6" s="1"/>
  <c r="BU21" i="6"/>
  <c r="BT21" i="6"/>
  <c r="BR21" i="6"/>
  <c r="BN21" i="6"/>
  <c r="BM21" i="6"/>
  <c r="BI21" i="6"/>
  <c r="AY21" i="6"/>
  <c r="AU21" i="6"/>
  <c r="AP21" i="6"/>
  <c r="AO21" i="6"/>
  <c r="AD21" i="6"/>
  <c r="Y21" i="6"/>
  <c r="S21" i="6"/>
  <c r="V21" i="6" s="1"/>
  <c r="Z21" i="6" s="1"/>
  <c r="L21" i="6"/>
  <c r="K21" i="6"/>
  <c r="J21" i="6"/>
  <c r="BR20" i="6"/>
  <c r="BM20" i="6"/>
  <c r="BN20" i="6" s="1"/>
  <c r="BI20" i="6"/>
  <c r="AY20" i="6"/>
  <c r="AU20" i="6"/>
  <c r="AP20" i="6"/>
  <c r="AO20" i="6"/>
  <c r="AD20" i="6"/>
  <c r="Y20" i="6"/>
  <c r="S20" i="6"/>
  <c r="V20" i="6" s="1"/>
  <c r="Z20" i="6" s="1"/>
  <c r="L20" i="6"/>
  <c r="K20" i="6"/>
  <c r="J20" i="6"/>
  <c r="BR19" i="6"/>
  <c r="BN19" i="6"/>
  <c r="BI19" i="6"/>
  <c r="AY19" i="6"/>
  <c r="Y19" i="6"/>
  <c r="V19" i="6" s="1"/>
  <c r="Z19" i="6" s="1"/>
  <c r="S19" i="6"/>
  <c r="K19" i="6"/>
  <c r="J19" i="6"/>
  <c r="L19" i="6" s="1"/>
  <c r="BU18" i="6"/>
  <c r="BT18" i="6"/>
  <c r="BR18" i="6"/>
  <c r="BN18" i="6"/>
  <c r="BM18" i="6"/>
  <c r="BI18" i="6"/>
  <c r="AY18" i="6"/>
  <c r="AU18" i="6"/>
  <c r="AP18" i="6"/>
  <c r="AO18" i="6"/>
  <c r="AD18" i="6"/>
  <c r="Y18" i="6"/>
  <c r="S18" i="6"/>
  <c r="V18" i="6" s="1"/>
  <c r="Z18" i="6" s="1"/>
  <c r="L18" i="6"/>
  <c r="K18" i="6"/>
  <c r="J18" i="6"/>
  <c r="BU17" i="6"/>
  <c r="BT17" i="6"/>
  <c r="BR17" i="6"/>
  <c r="BM17" i="6"/>
  <c r="BI17" i="6"/>
  <c r="AY17" i="6"/>
  <c r="AU17" i="6"/>
  <c r="AP17" i="6"/>
  <c r="AO17" i="6"/>
  <c r="AD17" i="6"/>
  <c r="Y17" i="6"/>
  <c r="S17" i="6"/>
  <c r="V17" i="6" s="1"/>
  <c r="Z17" i="6" s="1"/>
  <c r="L17" i="6"/>
  <c r="K17" i="6"/>
  <c r="J17" i="6"/>
  <c r="BR16" i="6"/>
  <c r="BN16" i="6"/>
  <c r="BM16" i="6"/>
  <c r="BI16" i="6"/>
  <c r="AY16" i="6"/>
  <c r="AU16" i="6"/>
  <c r="AP16" i="6"/>
  <c r="AO16" i="6"/>
  <c r="AD16" i="6"/>
  <c r="Z16" i="6"/>
  <c r="Y16" i="6"/>
  <c r="V16" i="6"/>
  <c r="S16" i="6"/>
  <c r="L16" i="6"/>
  <c r="K16" i="6"/>
  <c r="J16" i="6"/>
  <c r="BT15" i="6"/>
  <c r="BR15" i="6"/>
  <c r="BN15" i="6"/>
  <c r="BU15" i="6" s="1"/>
  <c r="BM15" i="6"/>
  <c r="BI15" i="6"/>
  <c r="AY15" i="6"/>
  <c r="AU15" i="6"/>
  <c r="AP15" i="6"/>
  <c r="AO15" i="6"/>
  <c r="AD15" i="6"/>
  <c r="Z15" i="6"/>
  <c r="Y15" i="6"/>
  <c r="V15" i="6"/>
  <c r="S15" i="6"/>
  <c r="K15" i="6"/>
  <c r="J15" i="6"/>
  <c r="L15" i="6" s="1"/>
  <c r="BU14" i="6"/>
  <c r="BT14" i="6"/>
  <c r="BR14" i="6"/>
  <c r="BN14" i="6"/>
  <c r="BM14" i="6"/>
  <c r="BI14" i="6"/>
  <c r="AY14" i="6"/>
  <c r="AU14" i="6"/>
  <c r="AP14" i="6"/>
  <c r="AO14" i="6"/>
  <c r="AD14" i="6"/>
  <c r="Y14" i="6"/>
  <c r="S14" i="6"/>
  <c r="V14" i="6" s="1"/>
  <c r="Z14" i="6" s="1"/>
  <c r="K14" i="6"/>
  <c r="J14" i="6"/>
  <c r="L14" i="6" s="1"/>
  <c r="BR13" i="6"/>
  <c r="BM13" i="6"/>
  <c r="BN13" i="6" s="1"/>
  <c r="BI13" i="6"/>
  <c r="AY13" i="6"/>
  <c r="AU13" i="6"/>
  <c r="AP13" i="6"/>
  <c r="AO13" i="6"/>
  <c r="AD13" i="6"/>
  <c r="Y13" i="6"/>
  <c r="V13" i="6"/>
  <c r="Z13" i="6" s="1"/>
  <c r="S13" i="6"/>
  <c r="L13" i="6"/>
  <c r="K13" i="6"/>
  <c r="J13" i="6"/>
  <c r="BR12" i="6"/>
  <c r="BN12" i="6"/>
  <c r="BM12" i="6"/>
  <c r="BI12" i="6"/>
  <c r="AY12" i="6"/>
  <c r="AU12" i="6"/>
  <c r="AP12" i="6"/>
  <c r="AO12" i="6"/>
  <c r="AD12" i="6"/>
  <c r="Z12" i="6"/>
  <c r="Y12" i="6"/>
  <c r="V12" i="6"/>
  <c r="S12" i="6"/>
  <c r="L12" i="6"/>
  <c r="K12" i="6"/>
  <c r="J12" i="6"/>
  <c r="BT11" i="6"/>
  <c r="BR11" i="6"/>
  <c r="BN11" i="6"/>
  <c r="BU11" i="6" s="1"/>
  <c r="BM11" i="6"/>
  <c r="BI11" i="6"/>
  <c r="AY11" i="6"/>
  <c r="AU11" i="6"/>
  <c r="AP11" i="6"/>
  <c r="AO11" i="6"/>
  <c r="AD11" i="6"/>
  <c r="Z11" i="6"/>
  <c r="Y11" i="6"/>
  <c r="V11" i="6"/>
  <c r="S11" i="6"/>
  <c r="K11" i="6"/>
  <c r="J11" i="6"/>
  <c r="L11" i="6" s="1"/>
  <c r="BU10" i="6"/>
  <c r="BT10" i="6"/>
  <c r="BR10" i="6"/>
  <c r="BN10" i="6"/>
  <c r="BM10" i="6"/>
  <c r="BI10" i="6"/>
  <c r="AY10" i="6"/>
  <c r="AU10" i="6"/>
  <c r="AP10" i="6"/>
  <c r="AO10" i="6"/>
  <c r="AD10" i="6"/>
  <c r="Y10" i="6"/>
  <c r="S10" i="6"/>
  <c r="V10" i="6" s="1"/>
  <c r="Z10" i="6" s="1"/>
  <c r="K10" i="6"/>
  <c r="J10" i="6"/>
  <c r="L10" i="6" s="1"/>
  <c r="BR8" i="6"/>
  <c r="BM8" i="6"/>
  <c r="BN8" i="6" s="1"/>
  <c r="BI8" i="6"/>
  <c r="AY8" i="6"/>
  <c r="AU8" i="6"/>
  <c r="AP8" i="6"/>
  <c r="AO8" i="6"/>
  <c r="AD8" i="6"/>
  <c r="Y8" i="6"/>
  <c r="V8" i="6"/>
  <c r="Z8" i="6" s="1"/>
  <c r="S8" i="6"/>
  <c r="L8" i="6"/>
  <c r="K8" i="6"/>
  <c r="J8" i="6"/>
  <c r="BR7" i="6"/>
  <c r="BM7" i="6"/>
  <c r="BN7" i="6" s="1"/>
  <c r="BI7" i="6"/>
  <c r="AY7" i="6"/>
  <c r="AU7" i="6"/>
  <c r="AP7" i="6"/>
  <c r="AO7" i="6"/>
  <c r="AD7" i="6"/>
  <c r="Y7" i="6"/>
  <c r="V7" i="6" s="1"/>
  <c r="Z7" i="6" s="1"/>
  <c r="S7" i="6"/>
  <c r="L7" i="6"/>
  <c r="K7" i="6"/>
  <c r="J7" i="6"/>
  <c r="BR82" i="5"/>
  <c r="BM82" i="5"/>
  <c r="BN82" i="5" s="1"/>
  <c r="BI82" i="5"/>
  <c r="AY82" i="5"/>
  <c r="AU82" i="5"/>
  <c r="AP82" i="5"/>
  <c r="AO82" i="5"/>
  <c r="AD82" i="5"/>
  <c r="Y82" i="5"/>
  <c r="V82" i="5" s="1"/>
  <c r="Z82" i="5" s="1"/>
  <c r="S82" i="5"/>
  <c r="L82" i="5"/>
  <c r="K82" i="5"/>
  <c r="J82" i="5"/>
  <c r="BR81" i="5"/>
  <c r="BM81" i="5"/>
  <c r="BI81" i="5"/>
  <c r="AY81" i="5"/>
  <c r="AU81" i="5"/>
  <c r="AP81" i="5"/>
  <c r="AO81" i="5"/>
  <c r="AD81" i="5"/>
  <c r="Y81" i="5"/>
  <c r="S81" i="5"/>
  <c r="V81" i="5" s="1"/>
  <c r="Z81" i="5" s="1"/>
  <c r="L81" i="5"/>
  <c r="K81" i="5"/>
  <c r="J81" i="5"/>
  <c r="BR80" i="5"/>
  <c r="BM80" i="5"/>
  <c r="BN80" i="5" s="1"/>
  <c r="BI80" i="5"/>
  <c r="AY80" i="5"/>
  <c r="AU80" i="5"/>
  <c r="AP80" i="5"/>
  <c r="AO80" i="5"/>
  <c r="AD80" i="5"/>
  <c r="Y80" i="5"/>
  <c r="S80" i="5"/>
  <c r="V80" i="5" s="1"/>
  <c r="Z80" i="5" s="1"/>
  <c r="L80" i="5"/>
  <c r="K80" i="5"/>
  <c r="J80" i="5"/>
  <c r="BR79" i="5"/>
  <c r="BM79" i="5"/>
  <c r="BN79" i="5" s="1"/>
  <c r="BI79" i="5"/>
  <c r="AY79" i="5"/>
  <c r="AU79" i="5"/>
  <c r="AP79" i="5"/>
  <c r="AO79" i="5"/>
  <c r="AD79" i="5"/>
  <c r="Y79" i="5"/>
  <c r="V79" i="5"/>
  <c r="Z79" i="5" s="1"/>
  <c r="S79" i="5"/>
  <c r="L79" i="5"/>
  <c r="K79" i="5"/>
  <c r="J79" i="5"/>
  <c r="BR78" i="5"/>
  <c r="BM78" i="5"/>
  <c r="BN78" i="5" s="1"/>
  <c r="AY78" i="5"/>
  <c r="AU78" i="5"/>
  <c r="AP78" i="5"/>
  <c r="AO78" i="5"/>
  <c r="AD78" i="5"/>
  <c r="Y78" i="5"/>
  <c r="S78" i="5"/>
  <c r="V78" i="5" s="1"/>
  <c r="Z78" i="5" s="1"/>
  <c r="L78" i="5"/>
  <c r="K78" i="5"/>
  <c r="J78" i="5"/>
  <c r="BU77" i="5"/>
  <c r="BT77" i="5"/>
  <c r="BR77" i="5"/>
  <c r="BM77" i="5"/>
  <c r="AY77" i="5"/>
  <c r="AU77" i="5"/>
  <c r="AP77" i="5"/>
  <c r="AO77" i="5"/>
  <c r="AD77" i="5"/>
  <c r="Y77" i="5"/>
  <c r="S77" i="5"/>
  <c r="V77" i="5" s="1"/>
  <c r="Z77" i="5" s="1"/>
  <c r="L77" i="5"/>
  <c r="K77" i="5"/>
  <c r="J77" i="5"/>
  <c r="BU76" i="5"/>
  <c r="BT76" i="5"/>
  <c r="BR76" i="5"/>
  <c r="BM76" i="5"/>
  <c r="BI76" i="5"/>
  <c r="AY76" i="5"/>
  <c r="AU76" i="5"/>
  <c r="AP76" i="5"/>
  <c r="AO76" i="5"/>
  <c r="AD76" i="5"/>
  <c r="Y76" i="5"/>
  <c r="S76" i="5"/>
  <c r="V76" i="5" s="1"/>
  <c r="Z76" i="5" s="1"/>
  <c r="L76" i="5"/>
  <c r="K76" i="5"/>
  <c r="J76" i="5"/>
  <c r="BU75" i="5"/>
  <c r="BR75" i="5"/>
  <c r="BM75" i="5"/>
  <c r="BN75" i="5" s="1"/>
  <c r="BT75" i="5" s="1"/>
  <c r="BI75" i="5"/>
  <c r="AY75" i="5"/>
  <c r="AU75" i="5"/>
  <c r="AP75" i="5"/>
  <c r="AO75" i="5"/>
  <c r="AD75" i="5"/>
  <c r="Y75" i="5"/>
  <c r="S75" i="5"/>
  <c r="V75" i="5" s="1"/>
  <c r="Z75" i="5" s="1"/>
  <c r="K75" i="5"/>
  <c r="J75" i="5"/>
  <c r="L75" i="5" s="1"/>
  <c r="BU74" i="5"/>
  <c r="BR74" i="5"/>
  <c r="BM74" i="5"/>
  <c r="BN74" i="5" s="1"/>
  <c r="BT74" i="5" s="1"/>
  <c r="BI74" i="5"/>
  <c r="AY74" i="5"/>
  <c r="AU74" i="5"/>
  <c r="AP74" i="5"/>
  <c r="AO74" i="5"/>
  <c r="AD74" i="5"/>
  <c r="Y74" i="5"/>
  <c r="S74" i="5"/>
  <c r="V74" i="5" s="1"/>
  <c r="Z74" i="5" s="1"/>
  <c r="K74" i="5"/>
  <c r="J74" i="5"/>
  <c r="L74" i="5" s="1"/>
  <c r="BU73" i="5"/>
  <c r="BT73" i="5"/>
  <c r="BR73" i="5"/>
  <c r="BM73" i="5"/>
  <c r="BI73" i="5"/>
  <c r="AY73" i="5"/>
  <c r="AU73" i="5"/>
  <c r="AP73" i="5"/>
  <c r="AO73" i="5"/>
  <c r="AD73" i="5"/>
  <c r="Y73" i="5"/>
  <c r="S73" i="5"/>
  <c r="V73" i="5" s="1"/>
  <c r="Z73" i="5" s="1"/>
  <c r="K73" i="5"/>
  <c r="J73" i="5"/>
  <c r="L73" i="5" s="1"/>
  <c r="BU72" i="5"/>
  <c r="BT72" i="5"/>
  <c r="BR72" i="5"/>
  <c r="BM72" i="5"/>
  <c r="BI72" i="5"/>
  <c r="AY72" i="5"/>
  <c r="AU72" i="5"/>
  <c r="AP72" i="5"/>
  <c r="AO72" i="5"/>
  <c r="AD72" i="5"/>
  <c r="Y72" i="5"/>
  <c r="S72" i="5"/>
  <c r="V72" i="5" s="1"/>
  <c r="Z72" i="5" s="1"/>
  <c r="L72" i="5"/>
  <c r="K72" i="5"/>
  <c r="J72" i="5"/>
  <c r="BU71" i="5"/>
  <c r="BR71" i="5"/>
  <c r="BM71" i="5"/>
  <c r="BN71" i="5" s="1"/>
  <c r="BT71" i="5" s="1"/>
  <c r="BI71" i="5"/>
  <c r="AY71" i="5"/>
  <c r="AU71" i="5"/>
  <c r="AP71" i="5"/>
  <c r="AO71" i="5"/>
  <c r="AD71" i="5"/>
  <c r="Y71" i="5"/>
  <c r="V71" i="5"/>
  <c r="Z71" i="5" s="1"/>
  <c r="S71" i="5"/>
  <c r="L71" i="5"/>
  <c r="K71" i="5"/>
  <c r="J71" i="5"/>
  <c r="BU70" i="5"/>
  <c r="BT70" i="5"/>
  <c r="BR70" i="5"/>
  <c r="BM70" i="5"/>
  <c r="BI70" i="5"/>
  <c r="AY70" i="5"/>
  <c r="AU70" i="5"/>
  <c r="AP70" i="5"/>
  <c r="AO70" i="5"/>
  <c r="AD70" i="5"/>
  <c r="Y70" i="5"/>
  <c r="V70" i="5" s="1"/>
  <c r="Z70" i="5" s="1"/>
  <c r="S70" i="5"/>
  <c r="L70" i="5"/>
  <c r="K70" i="5"/>
  <c r="J70" i="5"/>
  <c r="BU69" i="5"/>
  <c r="BT69" i="5"/>
  <c r="BR69" i="5"/>
  <c r="AY69" i="5"/>
  <c r="Y69" i="5"/>
  <c r="S69" i="5"/>
  <c r="V69" i="5" s="1"/>
  <c r="Z69" i="5" s="1"/>
  <c r="K69" i="5"/>
  <c r="J69" i="5"/>
  <c r="L69" i="5" s="1"/>
  <c r="BU68" i="5"/>
  <c r="BT68" i="5"/>
  <c r="BR68" i="5"/>
  <c r="BM68" i="5"/>
  <c r="BI68" i="5"/>
  <c r="AY68" i="5"/>
  <c r="AU68" i="5"/>
  <c r="AP68" i="5"/>
  <c r="AO68" i="5"/>
  <c r="AD68" i="5"/>
  <c r="Y68" i="5"/>
  <c r="S68" i="5"/>
  <c r="V68" i="5" s="1"/>
  <c r="Z68" i="5" s="1"/>
  <c r="K68" i="5"/>
  <c r="J68" i="5"/>
  <c r="L68" i="5" s="1"/>
  <c r="BU67" i="5"/>
  <c r="BR67" i="5"/>
  <c r="BM67" i="5"/>
  <c r="BN67" i="5" s="1"/>
  <c r="BT67" i="5" s="1"/>
  <c r="BI67" i="5"/>
  <c r="AY67" i="5"/>
  <c r="AU67" i="5"/>
  <c r="AP67" i="5"/>
  <c r="AO67" i="5"/>
  <c r="AD67" i="5"/>
  <c r="Y67" i="5"/>
  <c r="S67" i="5"/>
  <c r="V67" i="5" s="1"/>
  <c r="Z67" i="5" s="1"/>
  <c r="L67" i="5"/>
  <c r="K67" i="5"/>
  <c r="J67" i="5"/>
  <c r="BU66" i="5"/>
  <c r="BR66" i="5"/>
  <c r="BM66" i="5"/>
  <c r="BN66" i="5" s="1"/>
  <c r="BT66" i="5" s="1"/>
  <c r="BI66" i="5"/>
  <c r="AY66" i="5"/>
  <c r="AU66" i="5"/>
  <c r="AP66" i="5"/>
  <c r="AO66" i="5"/>
  <c r="AD66" i="5"/>
  <c r="Y66" i="5"/>
  <c r="V66" i="5"/>
  <c r="Z66" i="5" s="1"/>
  <c r="S66" i="5"/>
  <c r="L66" i="5"/>
  <c r="K66" i="5"/>
  <c r="J66" i="5"/>
  <c r="BU65" i="5"/>
  <c r="BT65" i="5"/>
  <c r="BR65" i="5"/>
  <c r="BM65" i="5"/>
  <c r="BI65" i="5"/>
  <c r="AY65" i="5"/>
  <c r="AU65" i="5"/>
  <c r="AP65" i="5"/>
  <c r="AO65" i="5"/>
  <c r="AD65" i="5"/>
  <c r="Y65" i="5"/>
  <c r="V65" i="5" s="1"/>
  <c r="Z65" i="5" s="1"/>
  <c r="S65" i="5"/>
  <c r="K65" i="5"/>
  <c r="J65" i="5"/>
  <c r="L65" i="5" s="1"/>
  <c r="BU64" i="5"/>
  <c r="BT64" i="5"/>
  <c r="BR64" i="5"/>
  <c r="BN64" i="5"/>
  <c r="BM64" i="5"/>
  <c r="BI64" i="5"/>
  <c r="AY64" i="5"/>
  <c r="AU64" i="5"/>
  <c r="AP64" i="5"/>
  <c r="AO64" i="5"/>
  <c r="AD64" i="5"/>
  <c r="Y64" i="5"/>
  <c r="S64" i="5"/>
  <c r="V64" i="5" s="1"/>
  <c r="Z64" i="5" s="1"/>
  <c r="K64" i="5"/>
  <c r="J64" i="5"/>
  <c r="L64" i="5" s="1"/>
  <c r="BU63" i="5"/>
  <c r="BT63" i="5"/>
  <c r="BR63" i="5"/>
  <c r="BM63" i="5"/>
  <c r="BI63" i="5"/>
  <c r="AY63" i="5"/>
  <c r="AU63" i="5"/>
  <c r="AP63" i="5"/>
  <c r="AO63" i="5"/>
  <c r="AD63" i="5"/>
  <c r="Y63" i="5"/>
  <c r="S63" i="5"/>
  <c r="V63" i="5" s="1"/>
  <c r="Z63" i="5" s="1"/>
  <c r="L63" i="5"/>
  <c r="K63" i="5"/>
  <c r="J63" i="5"/>
  <c r="BU62" i="5"/>
  <c r="BT62" i="5"/>
  <c r="BR62" i="5"/>
  <c r="BM62" i="5"/>
  <c r="BI62" i="5"/>
  <c r="AY62" i="5"/>
  <c r="AU62" i="5"/>
  <c r="AP62" i="5"/>
  <c r="AO62" i="5"/>
  <c r="AD62" i="5"/>
  <c r="Y62" i="5"/>
  <c r="S62" i="5"/>
  <c r="V62" i="5" s="1"/>
  <c r="Z62" i="5" s="1"/>
  <c r="L62" i="5"/>
  <c r="K62" i="5"/>
  <c r="J62" i="5"/>
  <c r="BU61" i="5"/>
  <c r="BT61" i="5"/>
  <c r="BR61" i="5"/>
  <c r="BM61" i="5"/>
  <c r="BI61" i="5"/>
  <c r="AY61" i="5"/>
  <c r="AU61" i="5"/>
  <c r="AP61" i="5"/>
  <c r="AO61" i="5"/>
  <c r="AD61" i="5"/>
  <c r="Y61" i="5"/>
  <c r="S61" i="5"/>
  <c r="V61" i="5" s="1"/>
  <c r="Z61" i="5" s="1"/>
  <c r="L61" i="5"/>
  <c r="K61" i="5"/>
  <c r="J61" i="5"/>
  <c r="BU60" i="5"/>
  <c r="BR60" i="5"/>
  <c r="BM60" i="5"/>
  <c r="BN60" i="5" s="1"/>
  <c r="BT60" i="5" s="1"/>
  <c r="AY60" i="5"/>
  <c r="AU60" i="5"/>
  <c r="AP60" i="5"/>
  <c r="AO60" i="5"/>
  <c r="AD60" i="5"/>
  <c r="Y60" i="5"/>
  <c r="S60" i="5"/>
  <c r="V60" i="5" s="1"/>
  <c r="Z60" i="5" s="1"/>
  <c r="L60" i="5"/>
  <c r="K60" i="5"/>
  <c r="J60" i="5"/>
  <c r="BU59" i="5"/>
  <c r="BR59" i="5"/>
  <c r="BN59" i="5"/>
  <c r="BT59" i="5" s="1"/>
  <c r="BM59" i="5"/>
  <c r="BI59" i="5"/>
  <c r="AY59" i="5"/>
  <c r="AU59" i="5"/>
  <c r="AP59" i="5"/>
  <c r="AO59" i="5"/>
  <c r="AD59" i="5"/>
  <c r="Z59" i="5"/>
  <c r="Y59" i="5"/>
  <c r="V59" i="5" s="1"/>
  <c r="S59" i="5"/>
  <c r="K59" i="5"/>
  <c r="J59" i="5"/>
  <c r="L59" i="5" s="1"/>
  <c r="BU58" i="5"/>
  <c r="BT58" i="5"/>
  <c r="BR58" i="5"/>
  <c r="BN58" i="5"/>
  <c r="BM58" i="5"/>
  <c r="BI58" i="5"/>
  <c r="AY58" i="5"/>
  <c r="AU58" i="5"/>
  <c r="AP58" i="5"/>
  <c r="AO58" i="5"/>
  <c r="AD58" i="5"/>
  <c r="Y58" i="5"/>
  <c r="S58" i="5"/>
  <c r="V58" i="5" s="1"/>
  <c r="Z58" i="5" s="1"/>
  <c r="K58" i="5"/>
  <c r="J58" i="5"/>
  <c r="L58" i="5" s="1"/>
  <c r="BU57" i="5"/>
  <c r="BR57" i="5"/>
  <c r="BM57" i="5"/>
  <c r="BN57" i="5" s="1"/>
  <c r="BT57" i="5" s="1"/>
  <c r="BI57" i="5"/>
  <c r="AY57" i="5"/>
  <c r="AU57" i="5"/>
  <c r="AP57" i="5"/>
  <c r="AO57" i="5"/>
  <c r="AD57" i="5"/>
  <c r="Y57" i="5"/>
  <c r="S57" i="5"/>
  <c r="V57" i="5" s="1"/>
  <c r="Z57" i="5" s="1"/>
  <c r="L57" i="5"/>
  <c r="K57" i="5"/>
  <c r="J57" i="5"/>
  <c r="BU56" i="5"/>
  <c r="BR56" i="5"/>
  <c r="BM56" i="5"/>
  <c r="BN56" i="5" s="1"/>
  <c r="BT56" i="5" s="1"/>
  <c r="BI56" i="5"/>
  <c r="AY56" i="5"/>
  <c r="AU56" i="5"/>
  <c r="AP56" i="5"/>
  <c r="AO56" i="5"/>
  <c r="AD56" i="5"/>
  <c r="Y56" i="5"/>
  <c r="S56" i="5"/>
  <c r="V56" i="5" s="1"/>
  <c r="Z56" i="5" s="1"/>
  <c r="L56" i="5"/>
  <c r="K56" i="5"/>
  <c r="J56" i="5"/>
  <c r="BU55" i="5"/>
  <c r="BR55" i="5"/>
  <c r="BM55" i="5"/>
  <c r="BN55" i="5" s="1"/>
  <c r="BT55" i="5" s="1"/>
  <c r="AY55" i="5"/>
  <c r="AU55" i="5"/>
  <c r="AP55" i="5"/>
  <c r="AO55" i="5"/>
  <c r="AD55" i="5"/>
  <c r="Y55" i="5"/>
  <c r="V55" i="5"/>
  <c r="Z55" i="5" s="1"/>
  <c r="S55" i="5"/>
  <c r="L55" i="5"/>
  <c r="K55" i="5"/>
  <c r="J55" i="5"/>
  <c r="BU54" i="5"/>
  <c r="BR54" i="5"/>
  <c r="BN54" i="5"/>
  <c r="BT54" i="5" s="1"/>
  <c r="BM54" i="5"/>
  <c r="BI54" i="5"/>
  <c r="AY54" i="5"/>
  <c r="AU54" i="5"/>
  <c r="AP54" i="5"/>
  <c r="AO54" i="5"/>
  <c r="AD54" i="5"/>
  <c r="Y54" i="5"/>
  <c r="V54" i="5" s="1"/>
  <c r="Z54" i="5" s="1"/>
  <c r="S54" i="5"/>
  <c r="K54" i="5"/>
  <c r="J54" i="5"/>
  <c r="L54" i="5" s="1"/>
  <c r="BU53" i="5"/>
  <c r="BT53" i="5"/>
  <c r="BR53" i="5"/>
  <c r="BN53" i="5"/>
  <c r="BM53" i="5"/>
  <c r="BI53" i="5"/>
  <c r="AY53" i="5"/>
  <c r="AU53" i="5"/>
  <c r="AP53" i="5"/>
  <c r="AO53" i="5"/>
  <c r="AD53" i="5"/>
  <c r="Y53" i="5"/>
  <c r="S53" i="5"/>
  <c r="V53" i="5" s="1"/>
  <c r="Z53" i="5" s="1"/>
  <c r="L53" i="5"/>
  <c r="K53" i="5"/>
  <c r="J53" i="5"/>
  <c r="BU52" i="5"/>
  <c r="BR52" i="5"/>
  <c r="BM52" i="5"/>
  <c r="BN52" i="5" s="1"/>
  <c r="BT52" i="5" s="1"/>
  <c r="BI52" i="5"/>
  <c r="AY52" i="5"/>
  <c r="AU52" i="5"/>
  <c r="AP52" i="5"/>
  <c r="AO52" i="5"/>
  <c r="AD52" i="5"/>
  <c r="Y52" i="5"/>
  <c r="V52" i="5"/>
  <c r="Z52" i="5" s="1"/>
  <c r="S52" i="5"/>
  <c r="L52" i="5"/>
  <c r="K52" i="5"/>
  <c r="J52" i="5"/>
  <c r="BU51" i="5"/>
  <c r="BT51" i="5"/>
  <c r="BR51" i="5"/>
  <c r="BM51" i="5"/>
  <c r="BI51" i="5"/>
  <c r="AY51" i="5"/>
  <c r="AU51" i="5"/>
  <c r="AP51" i="5"/>
  <c r="AO51" i="5"/>
  <c r="AD51" i="5"/>
  <c r="Y51" i="5"/>
  <c r="V51" i="5"/>
  <c r="Z51" i="5" s="1"/>
  <c r="S51" i="5"/>
  <c r="L51" i="5"/>
  <c r="K51" i="5"/>
  <c r="J51" i="5"/>
  <c r="BU50" i="5"/>
  <c r="BT50" i="5"/>
  <c r="BR50" i="5"/>
  <c r="BM50" i="5"/>
  <c r="BI50" i="5"/>
  <c r="AY50" i="5"/>
  <c r="AU50" i="5"/>
  <c r="AP50" i="5"/>
  <c r="AO50" i="5"/>
  <c r="AD50" i="5"/>
  <c r="Y50" i="5"/>
  <c r="V50" i="5" s="1"/>
  <c r="Z50" i="5" s="1"/>
  <c r="S50" i="5"/>
  <c r="L50" i="5"/>
  <c r="K50" i="5"/>
  <c r="J50" i="5"/>
  <c r="BU49" i="5"/>
  <c r="BR49" i="5"/>
  <c r="BN49" i="5"/>
  <c r="BT49" i="5" s="1"/>
  <c r="BM49" i="5"/>
  <c r="BI49" i="5"/>
  <c r="AY49" i="5"/>
  <c r="AU49" i="5"/>
  <c r="AP49" i="5"/>
  <c r="AO49" i="5"/>
  <c r="AD49" i="5"/>
  <c r="Z49" i="5"/>
  <c r="Y49" i="5"/>
  <c r="V49" i="5" s="1"/>
  <c r="S49" i="5"/>
  <c r="K49" i="5"/>
  <c r="J49" i="5"/>
  <c r="L49" i="5" s="1"/>
  <c r="BU48" i="5"/>
  <c r="BT48" i="5"/>
  <c r="BR48" i="5"/>
  <c r="BN48" i="5"/>
  <c r="BM48" i="5"/>
  <c r="BI48" i="5"/>
  <c r="AY48" i="5"/>
  <c r="AU48" i="5"/>
  <c r="AP48" i="5"/>
  <c r="AO48" i="5"/>
  <c r="AD48" i="5"/>
  <c r="Y48" i="5"/>
  <c r="S48" i="5"/>
  <c r="V48" i="5" s="1"/>
  <c r="Z48" i="5" s="1"/>
  <c r="L48" i="5"/>
  <c r="K48" i="5"/>
  <c r="J48" i="5"/>
  <c r="BU47" i="5"/>
  <c r="BT47" i="5"/>
  <c r="BR47" i="5"/>
  <c r="BI47" i="5"/>
  <c r="AY47" i="5"/>
  <c r="AU47" i="5"/>
  <c r="AP47" i="5"/>
  <c r="AO47" i="5"/>
  <c r="AD47" i="5"/>
  <c r="Y47" i="5"/>
  <c r="S47" i="5"/>
  <c r="V47" i="5" s="1"/>
  <c r="Z47" i="5" s="1"/>
  <c r="L47" i="5"/>
  <c r="K47" i="5"/>
  <c r="J47" i="5"/>
  <c r="BU46" i="5"/>
  <c r="BT46" i="5"/>
  <c r="BR46" i="5"/>
  <c r="BM46" i="5"/>
  <c r="BI46" i="5"/>
  <c r="AY46" i="5"/>
  <c r="AU46" i="5"/>
  <c r="AP46" i="5"/>
  <c r="AO46" i="5"/>
  <c r="AD46" i="5"/>
  <c r="Y46" i="5"/>
  <c r="S46" i="5"/>
  <c r="V46" i="5" s="1"/>
  <c r="Z46" i="5" s="1"/>
  <c r="L46" i="5"/>
  <c r="K46" i="5"/>
  <c r="J46" i="5"/>
  <c r="BU45" i="5"/>
  <c r="BR45" i="5"/>
  <c r="BM45" i="5"/>
  <c r="BN45" i="5" s="1"/>
  <c r="BT45" i="5" s="1"/>
  <c r="AY45" i="5"/>
  <c r="AU45" i="5"/>
  <c r="AP45" i="5"/>
  <c r="AO45" i="5"/>
  <c r="AD45" i="5"/>
  <c r="Y45" i="5"/>
  <c r="S45" i="5"/>
  <c r="V45" i="5" s="1"/>
  <c r="Z45" i="5" s="1"/>
  <c r="L45" i="5"/>
  <c r="K45" i="5"/>
  <c r="J45" i="5"/>
  <c r="BU44" i="5"/>
  <c r="BR44" i="5"/>
  <c r="BN44" i="5"/>
  <c r="BT44" i="5" s="1"/>
  <c r="BM44" i="5"/>
  <c r="BI44" i="5"/>
  <c r="AY44" i="5"/>
  <c r="AU44" i="5"/>
  <c r="AP44" i="5"/>
  <c r="AO44" i="5"/>
  <c r="AD44" i="5"/>
  <c r="Z44" i="5"/>
  <c r="Y44" i="5"/>
  <c r="V44" i="5"/>
  <c r="S44" i="5"/>
  <c r="L44" i="5"/>
  <c r="K44" i="5"/>
  <c r="J44" i="5"/>
  <c r="BU43" i="5"/>
  <c r="BT43" i="5"/>
  <c r="BR43" i="5"/>
  <c r="BN43" i="5"/>
  <c r="BM43" i="5"/>
  <c r="AY43" i="5"/>
  <c r="AU43" i="5"/>
  <c r="AP43" i="5"/>
  <c r="AO43" i="5"/>
  <c r="AD43" i="5"/>
  <c r="Y43" i="5"/>
  <c r="V43" i="5" s="1"/>
  <c r="Z43" i="5" s="1"/>
  <c r="S43" i="5"/>
  <c r="K43" i="5"/>
  <c r="J43" i="5"/>
  <c r="L43" i="5" s="1"/>
  <c r="BU42" i="5"/>
  <c r="BT42" i="5"/>
  <c r="BR42" i="5"/>
  <c r="BI42" i="5"/>
  <c r="AY42" i="5"/>
  <c r="Y42" i="5"/>
  <c r="S42" i="5"/>
  <c r="V42" i="5" s="1"/>
  <c r="Z42" i="5" s="1"/>
  <c r="L42" i="5"/>
  <c r="K42" i="5"/>
  <c r="J42" i="5"/>
  <c r="BU41" i="5"/>
  <c r="BT41" i="5"/>
  <c r="BR41" i="5"/>
  <c r="BM41" i="5"/>
  <c r="BI41" i="5"/>
  <c r="AY41" i="5"/>
  <c r="AU41" i="5"/>
  <c r="AP41" i="5"/>
  <c r="AO41" i="5"/>
  <c r="AD41" i="5"/>
  <c r="Y41" i="5"/>
  <c r="S41" i="5"/>
  <c r="V41" i="5" s="1"/>
  <c r="Z41" i="5" s="1"/>
  <c r="L41" i="5"/>
  <c r="K41" i="5"/>
  <c r="J41" i="5"/>
  <c r="BU40" i="5"/>
  <c r="BR40" i="5"/>
  <c r="BN40" i="5"/>
  <c r="BT40" i="5" s="1"/>
  <c r="BM40" i="5"/>
  <c r="BI40" i="5"/>
  <c r="AY40" i="5"/>
  <c r="AU40" i="5"/>
  <c r="AP40" i="5"/>
  <c r="AO40" i="5"/>
  <c r="AD40" i="5"/>
  <c r="Y40" i="5"/>
  <c r="V40" i="5"/>
  <c r="Z40" i="5" s="1"/>
  <c r="S40" i="5"/>
  <c r="L40" i="5"/>
  <c r="K40" i="5"/>
  <c r="J40" i="5"/>
  <c r="BU39" i="5"/>
  <c r="BT39" i="5"/>
  <c r="BR39" i="5"/>
  <c r="BM39" i="5"/>
  <c r="BI39" i="5"/>
  <c r="AY39" i="5"/>
  <c r="AU39" i="5"/>
  <c r="AP39" i="5"/>
  <c r="AO39" i="5"/>
  <c r="AD39" i="5"/>
  <c r="Y39" i="5"/>
  <c r="V39" i="5" s="1"/>
  <c r="Z39" i="5" s="1"/>
  <c r="S39" i="5"/>
  <c r="K39" i="5"/>
  <c r="J39" i="5"/>
  <c r="L39" i="5" s="1"/>
  <c r="BU38" i="5"/>
  <c r="BT38" i="5"/>
  <c r="BR38" i="5"/>
  <c r="BM38" i="5"/>
  <c r="BI38" i="5"/>
  <c r="AY38" i="5"/>
  <c r="AU38" i="5"/>
  <c r="AP38" i="5"/>
  <c r="AO38" i="5"/>
  <c r="AD38" i="5"/>
  <c r="Z38" i="5"/>
  <c r="Y38" i="5"/>
  <c r="V38" i="5" s="1"/>
  <c r="S38" i="5"/>
  <c r="K38" i="5"/>
  <c r="J38" i="5"/>
  <c r="L38" i="5" s="1"/>
  <c r="BU37" i="5"/>
  <c r="BT37" i="5"/>
  <c r="BR37" i="5"/>
  <c r="BN37" i="5"/>
  <c r="BM37" i="5"/>
  <c r="BI37" i="5"/>
  <c r="AY37" i="5"/>
  <c r="AU37" i="5"/>
  <c r="AP37" i="5"/>
  <c r="AO37" i="5"/>
  <c r="AD37" i="5"/>
  <c r="Y37" i="5"/>
  <c r="S37" i="5"/>
  <c r="V37" i="5" s="1"/>
  <c r="Z37" i="5" s="1"/>
  <c r="K37" i="5"/>
  <c r="J37" i="5"/>
  <c r="L37" i="5" s="1"/>
  <c r="BU36" i="5"/>
  <c r="BR36" i="5"/>
  <c r="BM36" i="5"/>
  <c r="BN36" i="5" s="1"/>
  <c r="BT36" i="5" s="1"/>
  <c r="BI36" i="5"/>
  <c r="AY36" i="5"/>
  <c r="AU36" i="5"/>
  <c r="AP36" i="5"/>
  <c r="AO36" i="5"/>
  <c r="AD36" i="5"/>
  <c r="Y36" i="5"/>
  <c r="S36" i="5"/>
  <c r="V36" i="5" s="1"/>
  <c r="Z36" i="5" s="1"/>
  <c r="L36" i="5"/>
  <c r="K36" i="5"/>
  <c r="J36" i="5"/>
  <c r="BU35" i="5"/>
  <c r="BR35" i="5"/>
  <c r="BN35" i="5"/>
  <c r="BT35" i="5" s="1"/>
  <c r="BM35" i="5"/>
  <c r="BI35" i="5"/>
  <c r="AY35" i="5"/>
  <c r="AU35" i="5"/>
  <c r="AP35" i="5"/>
  <c r="AO35" i="5"/>
  <c r="AD35" i="5"/>
  <c r="Z35" i="5"/>
  <c r="Y35" i="5"/>
  <c r="V35" i="5"/>
  <c r="S35" i="5"/>
  <c r="L35" i="5"/>
  <c r="K35" i="5"/>
  <c r="J35" i="5"/>
  <c r="BU33" i="5"/>
  <c r="BT33" i="5"/>
  <c r="BR33" i="5"/>
  <c r="BN33" i="5"/>
  <c r="BM33" i="5"/>
  <c r="BI33" i="5"/>
  <c r="AY33" i="5"/>
  <c r="AU33" i="5"/>
  <c r="AP33" i="5"/>
  <c r="AO33" i="5"/>
  <c r="AD33" i="5"/>
  <c r="Z33" i="5"/>
  <c r="Y33" i="5"/>
  <c r="V33" i="5" s="1"/>
  <c r="S33" i="5"/>
  <c r="K33" i="5"/>
  <c r="J33" i="5"/>
  <c r="L33" i="5" s="1"/>
  <c r="BU32" i="5"/>
  <c r="BT32" i="5"/>
  <c r="BR32" i="5"/>
  <c r="BN32" i="5"/>
  <c r="BM32" i="5"/>
  <c r="BI32" i="5"/>
  <c r="AY32" i="5"/>
  <c r="AU32" i="5"/>
  <c r="AP32" i="5"/>
  <c r="AO32" i="5"/>
  <c r="AD32" i="5"/>
  <c r="Y32" i="5"/>
  <c r="S32" i="5"/>
  <c r="V32" i="5" s="1"/>
  <c r="Z32" i="5" s="1"/>
  <c r="L32" i="5"/>
  <c r="K32" i="5"/>
  <c r="J32" i="5"/>
  <c r="BU31" i="5"/>
  <c r="BT31" i="5"/>
  <c r="BR31" i="5"/>
  <c r="BM31" i="5"/>
  <c r="BI31" i="5"/>
  <c r="AY31" i="5"/>
  <c r="AU31" i="5"/>
  <c r="AP31" i="5"/>
  <c r="AO31" i="5"/>
  <c r="AD31" i="5"/>
  <c r="Y31" i="5"/>
  <c r="S31" i="5"/>
  <c r="V31" i="5" s="1"/>
  <c r="Z31" i="5" s="1"/>
  <c r="K31" i="5"/>
  <c r="J31" i="5"/>
  <c r="L31" i="5" s="1"/>
  <c r="BU30" i="5"/>
  <c r="BT30" i="5"/>
  <c r="BR30" i="5"/>
  <c r="BM30" i="5"/>
  <c r="BI30" i="5"/>
  <c r="AY30" i="5"/>
  <c r="AU30" i="5"/>
  <c r="AP30" i="5"/>
  <c r="AO30" i="5"/>
  <c r="AD30" i="5"/>
  <c r="Y30" i="5"/>
  <c r="S30" i="5"/>
  <c r="V30" i="5" s="1"/>
  <c r="Z30" i="5" s="1"/>
  <c r="L30" i="5"/>
  <c r="K30" i="5"/>
  <c r="J30" i="5"/>
  <c r="BU29" i="5"/>
  <c r="BR29" i="5"/>
  <c r="BN29" i="5"/>
  <c r="BT29" i="5" s="1"/>
  <c r="BM29" i="5"/>
  <c r="BI29" i="5"/>
  <c r="AY29" i="5"/>
  <c r="AU29" i="5"/>
  <c r="AP29" i="5"/>
  <c r="AO29" i="5"/>
  <c r="AD29" i="5"/>
  <c r="Z29" i="5"/>
  <c r="Y29" i="5"/>
  <c r="V29" i="5"/>
  <c r="S29" i="5"/>
  <c r="L29" i="5"/>
  <c r="K29" i="5"/>
  <c r="J29" i="5"/>
  <c r="BU28" i="5"/>
  <c r="BT28" i="5"/>
  <c r="BR28" i="5"/>
  <c r="BM28" i="5"/>
  <c r="BI28" i="5"/>
  <c r="AY28" i="5"/>
  <c r="AU28" i="5"/>
  <c r="AP28" i="5"/>
  <c r="AO28" i="5"/>
  <c r="AD28" i="5"/>
  <c r="Y28" i="5"/>
  <c r="V28" i="5" s="1"/>
  <c r="Z28" i="5" s="1"/>
  <c r="S28" i="5"/>
  <c r="K28" i="5"/>
  <c r="J28" i="5"/>
  <c r="L28" i="5" s="1"/>
  <c r="BU27" i="5"/>
  <c r="BT27" i="5"/>
  <c r="BR27" i="5"/>
  <c r="BN27" i="5"/>
  <c r="BM27" i="5"/>
  <c r="BI27" i="5"/>
  <c r="AY27" i="5"/>
  <c r="AU27" i="5"/>
  <c r="AP27" i="5"/>
  <c r="AO27" i="5"/>
  <c r="AD27" i="5"/>
  <c r="Z27" i="5"/>
  <c r="Y27" i="5"/>
  <c r="V27" i="5" s="1"/>
  <c r="S27" i="5"/>
  <c r="K27" i="5"/>
  <c r="J27" i="5"/>
  <c r="L27" i="5" s="1"/>
  <c r="BU26" i="5"/>
  <c r="BT26" i="5"/>
  <c r="BR26" i="5"/>
  <c r="BN26" i="5"/>
  <c r="BM26" i="5"/>
  <c r="BI26" i="5"/>
  <c r="AY26" i="5"/>
  <c r="AU26" i="5"/>
  <c r="AP26" i="5"/>
  <c r="AO26" i="5"/>
  <c r="AD26" i="5"/>
  <c r="Y26" i="5"/>
  <c r="S26" i="5"/>
  <c r="V26" i="5" s="1"/>
  <c r="Z26" i="5" s="1"/>
  <c r="K26" i="5"/>
  <c r="J26" i="5"/>
  <c r="L26" i="5" s="1"/>
  <c r="BU25" i="5"/>
  <c r="BR25" i="5"/>
  <c r="BM25" i="5"/>
  <c r="BN25" i="5" s="1"/>
  <c r="BT25" i="5" s="1"/>
  <c r="BI25" i="5"/>
  <c r="AY25" i="5"/>
  <c r="AU25" i="5"/>
  <c r="AP25" i="5"/>
  <c r="AO25" i="5"/>
  <c r="AD25" i="5"/>
  <c r="Y25" i="5"/>
  <c r="S25" i="5"/>
  <c r="V25" i="5" s="1"/>
  <c r="Z25" i="5" s="1"/>
  <c r="L25" i="5"/>
  <c r="K25" i="5"/>
  <c r="J25" i="5"/>
  <c r="BU24" i="5"/>
  <c r="BR24" i="5"/>
  <c r="BM24" i="5"/>
  <c r="BN24" i="5" s="1"/>
  <c r="BT24" i="5" s="1"/>
  <c r="AY24" i="5"/>
  <c r="AU24" i="5"/>
  <c r="AP24" i="5"/>
  <c r="AO24" i="5"/>
  <c r="AD24" i="5"/>
  <c r="Z24" i="5"/>
  <c r="Y24" i="5"/>
  <c r="V24" i="5"/>
  <c r="S24" i="5"/>
  <c r="L24" i="5"/>
  <c r="K24" i="5"/>
  <c r="J24" i="5"/>
  <c r="BU23" i="5"/>
  <c r="BT23" i="5"/>
  <c r="BR23" i="5"/>
  <c r="BN23" i="5"/>
  <c r="BI23" i="5"/>
  <c r="AY23" i="5"/>
  <c r="Y23" i="5"/>
  <c r="V23" i="5"/>
  <c r="Z23" i="5" s="1"/>
  <c r="S23" i="5"/>
  <c r="L23" i="5"/>
  <c r="K23" i="5"/>
  <c r="J23" i="5"/>
  <c r="BU22" i="5"/>
  <c r="BT22" i="5"/>
  <c r="BR22" i="5"/>
  <c r="BM22" i="5"/>
  <c r="BI22" i="5"/>
  <c r="AY22" i="5"/>
  <c r="AU22" i="5"/>
  <c r="AP22" i="5"/>
  <c r="AO22" i="5"/>
  <c r="AD22" i="5"/>
  <c r="Y22" i="5"/>
  <c r="V22" i="5"/>
  <c r="Z22" i="5" s="1"/>
  <c r="S22" i="5"/>
  <c r="L22" i="5"/>
  <c r="K22" i="5"/>
  <c r="J22" i="5"/>
  <c r="BU21" i="5"/>
  <c r="BR21" i="5"/>
  <c r="BM21" i="5"/>
  <c r="BN21" i="5" s="1"/>
  <c r="BT21" i="5" s="1"/>
  <c r="BI21" i="5"/>
  <c r="AY21" i="5"/>
  <c r="AU21" i="5"/>
  <c r="AP21" i="5"/>
  <c r="AO21" i="5"/>
  <c r="AD21" i="5"/>
  <c r="Y21" i="5"/>
  <c r="S21" i="5"/>
  <c r="V21" i="5" s="1"/>
  <c r="Z21" i="5" s="1"/>
  <c r="L21" i="5"/>
  <c r="K21" i="5"/>
  <c r="J21" i="5"/>
  <c r="BU20" i="5"/>
  <c r="BR20" i="5"/>
  <c r="BM20" i="5"/>
  <c r="BN20" i="5" s="1"/>
  <c r="BT20" i="5" s="1"/>
  <c r="BI20" i="5"/>
  <c r="AY20" i="5"/>
  <c r="AU20" i="5"/>
  <c r="AP20" i="5"/>
  <c r="AO20" i="5"/>
  <c r="AD20" i="5"/>
  <c r="Y20" i="5"/>
  <c r="V20" i="5" s="1"/>
  <c r="Z20" i="5" s="1"/>
  <c r="S20" i="5"/>
  <c r="K20" i="5"/>
  <c r="J20" i="5"/>
  <c r="L20" i="5" s="1"/>
  <c r="BU19" i="5"/>
  <c r="BR19" i="5"/>
  <c r="BN19" i="5"/>
  <c r="BT19" i="5" s="1"/>
  <c r="BI19" i="5"/>
  <c r="AY19" i="5"/>
  <c r="Y19" i="5"/>
  <c r="S19" i="5"/>
  <c r="V19" i="5" s="1"/>
  <c r="Z19" i="5" s="1"/>
  <c r="L19" i="5"/>
  <c r="K19" i="5"/>
  <c r="J19" i="5"/>
  <c r="BU18" i="5"/>
  <c r="BR18" i="5"/>
  <c r="BM18" i="5"/>
  <c r="BN18" i="5" s="1"/>
  <c r="BT18" i="5" s="1"/>
  <c r="BI18" i="5"/>
  <c r="AY18" i="5"/>
  <c r="AU18" i="5"/>
  <c r="AP18" i="5"/>
  <c r="AO18" i="5"/>
  <c r="AD18" i="5"/>
  <c r="Y18" i="5"/>
  <c r="V18" i="5"/>
  <c r="Z18" i="5" s="1"/>
  <c r="S18" i="5"/>
  <c r="K18" i="5"/>
  <c r="J18" i="5"/>
  <c r="L18" i="5" s="1"/>
  <c r="BU17" i="5"/>
  <c r="BT17" i="5"/>
  <c r="BR17" i="5"/>
  <c r="BM17" i="5"/>
  <c r="BI17" i="5"/>
  <c r="AY17" i="5"/>
  <c r="AU17" i="5"/>
  <c r="AP17" i="5"/>
  <c r="AO17" i="5"/>
  <c r="AD17" i="5"/>
  <c r="Y17" i="5"/>
  <c r="V17" i="5"/>
  <c r="Z17" i="5" s="1"/>
  <c r="S17" i="5"/>
  <c r="K17" i="5"/>
  <c r="J17" i="5"/>
  <c r="L17" i="5" s="1"/>
  <c r="BU16" i="5"/>
  <c r="BR16" i="5"/>
  <c r="BN16" i="5"/>
  <c r="BT16" i="5" s="1"/>
  <c r="BM16" i="5"/>
  <c r="BI16" i="5"/>
  <c r="AY16" i="5"/>
  <c r="AU16" i="5"/>
  <c r="AP16" i="5"/>
  <c r="AO16" i="5"/>
  <c r="AD16" i="5"/>
  <c r="Z16" i="5"/>
  <c r="Y16" i="5"/>
  <c r="S16" i="5"/>
  <c r="V16" i="5" s="1"/>
  <c r="L16" i="5"/>
  <c r="K16" i="5"/>
  <c r="J16" i="5"/>
  <c r="BU15" i="5"/>
  <c r="BR15" i="5"/>
  <c r="BM15" i="5"/>
  <c r="BN15" i="5" s="1"/>
  <c r="BT15" i="5" s="1"/>
  <c r="BI15" i="5"/>
  <c r="AY15" i="5"/>
  <c r="AU15" i="5"/>
  <c r="AP15" i="5"/>
  <c r="AO15" i="5"/>
  <c r="AD15" i="5"/>
  <c r="Y15" i="5"/>
  <c r="V15" i="5"/>
  <c r="Z15" i="5" s="1"/>
  <c r="S15" i="5"/>
  <c r="L15" i="5"/>
  <c r="K15" i="5"/>
  <c r="J15" i="5"/>
  <c r="BU14" i="5"/>
  <c r="BR14" i="5"/>
  <c r="BM14" i="5"/>
  <c r="BN14" i="5" s="1"/>
  <c r="BT14" i="5" s="1"/>
  <c r="BI14" i="5"/>
  <c r="AY14" i="5"/>
  <c r="AU14" i="5"/>
  <c r="AP14" i="5"/>
  <c r="AO14" i="5"/>
  <c r="AD14" i="5"/>
  <c r="Y14" i="5"/>
  <c r="V14" i="5" s="1"/>
  <c r="Z14" i="5" s="1"/>
  <c r="S14" i="5"/>
  <c r="L14" i="5"/>
  <c r="K14" i="5"/>
  <c r="J14" i="5"/>
  <c r="BU13" i="5"/>
  <c r="BT13" i="5"/>
  <c r="BR13" i="5"/>
  <c r="BN13" i="5"/>
  <c r="BM13" i="5"/>
  <c r="BI13" i="5"/>
  <c r="AY13" i="5"/>
  <c r="AU13" i="5"/>
  <c r="AP13" i="5"/>
  <c r="AO13" i="5"/>
  <c r="AD13" i="5"/>
  <c r="Z13" i="5"/>
  <c r="Y13" i="5"/>
  <c r="V13" i="5"/>
  <c r="S13" i="5"/>
  <c r="K13" i="5"/>
  <c r="J13" i="5"/>
  <c r="L13" i="5" s="1"/>
  <c r="BU12" i="5"/>
  <c r="BT12" i="5"/>
  <c r="BR12" i="5"/>
  <c r="BN12" i="5"/>
  <c r="BM12" i="5"/>
  <c r="BI12" i="5"/>
  <c r="AY12" i="5"/>
  <c r="AU12" i="5"/>
  <c r="AP12" i="5"/>
  <c r="AO12" i="5"/>
  <c r="AD12" i="5"/>
  <c r="Z12" i="5"/>
  <c r="Y12" i="5"/>
  <c r="S12" i="5"/>
  <c r="V12" i="5" s="1"/>
  <c r="K12" i="5"/>
  <c r="J12" i="5"/>
  <c r="L12" i="5" s="1"/>
  <c r="BU11" i="5"/>
  <c r="BT11" i="5"/>
  <c r="BR11" i="5"/>
  <c r="BM11" i="5"/>
  <c r="BN11" i="5" s="1"/>
  <c r="BI11" i="5"/>
  <c r="AY11" i="5"/>
  <c r="AU11" i="5"/>
  <c r="AP11" i="5"/>
  <c r="AO11" i="5"/>
  <c r="AD11" i="5"/>
  <c r="Y11" i="5"/>
  <c r="V11" i="5"/>
  <c r="Z11" i="5" s="1"/>
  <c r="S11" i="5"/>
  <c r="K11" i="5"/>
  <c r="J11" i="5"/>
  <c r="L11" i="5" s="1"/>
  <c r="BU10" i="5"/>
  <c r="BR10" i="5"/>
  <c r="BM10" i="5"/>
  <c r="BN10" i="5" s="1"/>
  <c r="BT10" i="5" s="1"/>
  <c r="BI10" i="5"/>
  <c r="AY10" i="5"/>
  <c r="AU10" i="5"/>
  <c r="AP10" i="5"/>
  <c r="AO10" i="5"/>
  <c r="AD10" i="5"/>
  <c r="Y10" i="5"/>
  <c r="S10" i="5"/>
  <c r="V10" i="5" s="1"/>
  <c r="Z10" i="5" s="1"/>
  <c r="L10" i="5"/>
  <c r="K10" i="5"/>
  <c r="J10" i="5"/>
  <c r="BU8" i="5"/>
  <c r="BR8" i="5"/>
  <c r="BM8" i="5"/>
  <c r="BN8" i="5" s="1"/>
  <c r="BT8" i="5" s="1"/>
  <c r="BI8" i="5"/>
  <c r="AY8" i="5"/>
  <c r="AU8" i="5"/>
  <c r="AP8" i="5"/>
  <c r="AO8" i="5"/>
  <c r="AD8" i="5"/>
  <c r="Y8" i="5"/>
  <c r="V8" i="5"/>
  <c r="Z8" i="5" s="1"/>
  <c r="S8" i="5"/>
  <c r="K8" i="5"/>
  <c r="J8" i="5"/>
  <c r="L8" i="5" s="1"/>
  <c r="BR7" i="5"/>
  <c r="BN7" i="5"/>
  <c r="BM7" i="5"/>
  <c r="BI7" i="5"/>
  <c r="AY7" i="5"/>
  <c r="AU7" i="5"/>
  <c r="AP7" i="5"/>
  <c r="AO7" i="5"/>
  <c r="AD7" i="5"/>
  <c r="Y7" i="5"/>
  <c r="V7" i="5"/>
  <c r="Z7" i="5" s="1"/>
  <c r="S7" i="5"/>
  <c r="K7" i="5"/>
  <c r="J7" i="5"/>
  <c r="L7" i="5" s="1"/>
  <c r="BU82" i="4"/>
  <c r="BT82" i="4"/>
  <c r="BR82" i="4"/>
  <c r="BN82" i="4"/>
  <c r="BM82" i="4"/>
  <c r="BI82" i="4"/>
  <c r="AY82" i="4"/>
  <c r="AU82" i="4"/>
  <c r="AP82" i="4"/>
  <c r="AO82" i="4"/>
  <c r="AD82" i="4"/>
  <c r="Y82" i="4"/>
  <c r="S82" i="4"/>
  <c r="V82" i="4" s="1"/>
  <c r="Z82" i="4" s="1"/>
  <c r="L82" i="4"/>
  <c r="K82" i="4"/>
  <c r="J82" i="4"/>
  <c r="BU81" i="4"/>
  <c r="BT81" i="4"/>
  <c r="BR81" i="4"/>
  <c r="BM81" i="4"/>
  <c r="BI81" i="4"/>
  <c r="AY81" i="4"/>
  <c r="AU81" i="4"/>
  <c r="AP81" i="4"/>
  <c r="AO81" i="4"/>
  <c r="AD81" i="4"/>
  <c r="Y81" i="4"/>
  <c r="S81" i="4"/>
  <c r="V81" i="4" s="1"/>
  <c r="Z81" i="4" s="1"/>
  <c r="L81" i="4"/>
  <c r="K81" i="4"/>
  <c r="J81" i="4"/>
  <c r="BR80" i="4"/>
  <c r="BM80" i="4"/>
  <c r="BN80" i="4" s="1"/>
  <c r="BI80" i="4"/>
  <c r="AY80" i="4"/>
  <c r="AU80" i="4"/>
  <c r="AP80" i="4"/>
  <c r="AO80" i="4"/>
  <c r="AD80" i="4"/>
  <c r="Y80" i="4"/>
  <c r="S80" i="4"/>
  <c r="V80" i="4" s="1"/>
  <c r="Z80" i="4" s="1"/>
  <c r="L80" i="4"/>
  <c r="K80" i="4"/>
  <c r="J80" i="4"/>
  <c r="BR79" i="4"/>
  <c r="BM79" i="4"/>
  <c r="BN79" i="4" s="1"/>
  <c r="BI79" i="4"/>
  <c r="AY79" i="4"/>
  <c r="AU79" i="4"/>
  <c r="AP79" i="4"/>
  <c r="AO79" i="4"/>
  <c r="AD79" i="4"/>
  <c r="Y79" i="4"/>
  <c r="S79" i="4"/>
  <c r="V79" i="4" s="1"/>
  <c r="Z79" i="4" s="1"/>
  <c r="K79" i="4"/>
  <c r="J79" i="4"/>
  <c r="L79" i="4" s="1"/>
  <c r="BU78" i="4"/>
  <c r="BT78" i="4"/>
  <c r="BR78" i="4"/>
  <c r="BM78" i="4"/>
  <c r="BN78" i="4" s="1"/>
  <c r="AY78" i="4"/>
  <c r="AU78" i="4"/>
  <c r="AP78" i="4"/>
  <c r="AO78" i="4"/>
  <c r="AD78" i="4"/>
  <c r="Z78" i="4"/>
  <c r="Y78" i="4"/>
  <c r="V78" i="4"/>
  <c r="S78" i="4"/>
  <c r="L78" i="4"/>
  <c r="K78" i="4"/>
  <c r="J78" i="4"/>
  <c r="BU77" i="4"/>
  <c r="BT77" i="4"/>
  <c r="BR77" i="4"/>
  <c r="BM77" i="4"/>
  <c r="AY77" i="4"/>
  <c r="AU77" i="4"/>
  <c r="AP77" i="4"/>
  <c r="AO77" i="4"/>
  <c r="AD77" i="4"/>
  <c r="Z77" i="4"/>
  <c r="Y77" i="4"/>
  <c r="V77" i="4"/>
  <c r="S77" i="4"/>
  <c r="L77" i="4"/>
  <c r="K77" i="4"/>
  <c r="J77" i="4"/>
  <c r="BU76" i="4"/>
  <c r="BT76" i="4"/>
  <c r="BR76" i="4"/>
  <c r="BM76" i="4"/>
  <c r="BI76" i="4"/>
  <c r="AY76" i="4"/>
  <c r="AU76" i="4"/>
  <c r="AP76" i="4"/>
  <c r="AO76" i="4"/>
  <c r="AD76" i="4"/>
  <c r="Y76" i="4"/>
  <c r="S76" i="4"/>
  <c r="V76" i="4" s="1"/>
  <c r="Z76" i="4" s="1"/>
  <c r="K76" i="4"/>
  <c r="J76" i="4"/>
  <c r="L76" i="4" s="1"/>
  <c r="BR75" i="4"/>
  <c r="BM75" i="4"/>
  <c r="BN75" i="4" s="1"/>
  <c r="BT75" i="4" s="1"/>
  <c r="BI75" i="4"/>
  <c r="AY75" i="4"/>
  <c r="AU75" i="4"/>
  <c r="AP75" i="4"/>
  <c r="AO75" i="4"/>
  <c r="AD75" i="4"/>
  <c r="Y75" i="4"/>
  <c r="S75" i="4"/>
  <c r="V75" i="4" s="1"/>
  <c r="Z75" i="4" s="1"/>
  <c r="L75" i="4"/>
  <c r="K75" i="4"/>
  <c r="J75" i="4"/>
  <c r="BR74" i="4"/>
  <c r="BM74" i="4"/>
  <c r="BN74" i="4" s="1"/>
  <c r="BI74" i="4"/>
  <c r="AY74" i="4"/>
  <c r="AU74" i="4"/>
  <c r="AP74" i="4"/>
  <c r="AO74" i="4"/>
  <c r="AD74" i="4"/>
  <c r="Y74" i="4"/>
  <c r="S74" i="4"/>
  <c r="V74" i="4" s="1"/>
  <c r="Z74" i="4" s="1"/>
  <c r="L74" i="4"/>
  <c r="K74" i="4"/>
  <c r="J74" i="4"/>
  <c r="BU73" i="4"/>
  <c r="BT73" i="4"/>
  <c r="BR73" i="4"/>
  <c r="BM73" i="4"/>
  <c r="BI73" i="4"/>
  <c r="AY73" i="4"/>
  <c r="AU73" i="4"/>
  <c r="AP73" i="4"/>
  <c r="AO73" i="4"/>
  <c r="AD73" i="4"/>
  <c r="Y73" i="4"/>
  <c r="V73" i="4"/>
  <c r="Z73" i="4" s="1"/>
  <c r="S73" i="4"/>
  <c r="K73" i="4"/>
  <c r="J73" i="4"/>
  <c r="L73" i="4" s="1"/>
  <c r="BU72" i="4"/>
  <c r="BT72" i="4"/>
  <c r="BR72" i="4"/>
  <c r="BM72" i="4"/>
  <c r="BI72" i="4"/>
  <c r="AY72" i="4"/>
  <c r="AU72" i="4"/>
  <c r="AP72" i="4"/>
  <c r="AO72" i="4"/>
  <c r="AD72" i="4"/>
  <c r="Y72" i="4"/>
  <c r="S72" i="4"/>
  <c r="V72" i="4" s="1"/>
  <c r="Z72" i="4" s="1"/>
  <c r="K72" i="4"/>
  <c r="J72" i="4"/>
  <c r="L72" i="4" s="1"/>
  <c r="BU71" i="4"/>
  <c r="BT71" i="4"/>
  <c r="BR71" i="4"/>
  <c r="BM71" i="4"/>
  <c r="BN71" i="4" s="1"/>
  <c r="BI71" i="4"/>
  <c r="AY71" i="4"/>
  <c r="AU71" i="4"/>
  <c r="AP71" i="4"/>
  <c r="AO71" i="4"/>
  <c r="AD71" i="4"/>
  <c r="Y71" i="4"/>
  <c r="S71" i="4"/>
  <c r="V71" i="4" s="1"/>
  <c r="Z71" i="4" s="1"/>
  <c r="L71" i="4"/>
  <c r="K71" i="4"/>
  <c r="J71" i="4"/>
  <c r="BU70" i="4"/>
  <c r="BT70" i="4"/>
  <c r="BR70" i="4"/>
  <c r="BM70" i="4"/>
  <c r="BI70" i="4"/>
  <c r="AY70" i="4"/>
  <c r="AU70" i="4"/>
  <c r="AP70" i="4"/>
  <c r="AO70" i="4"/>
  <c r="AD70" i="4"/>
  <c r="Y70" i="4"/>
  <c r="S70" i="4"/>
  <c r="V70" i="4" s="1"/>
  <c r="Z70" i="4" s="1"/>
  <c r="L70" i="4"/>
  <c r="K70" i="4"/>
  <c r="J70" i="4"/>
  <c r="BU69" i="4"/>
  <c r="BT69" i="4"/>
  <c r="BR69" i="4"/>
  <c r="AY69" i="4"/>
  <c r="Y69" i="4"/>
  <c r="V69" i="4"/>
  <c r="Z69" i="4" s="1"/>
  <c r="S69" i="4"/>
  <c r="L69" i="4"/>
  <c r="K69" i="4"/>
  <c r="J69" i="4"/>
  <c r="BU68" i="4"/>
  <c r="BT68" i="4"/>
  <c r="BR68" i="4"/>
  <c r="BM68" i="4"/>
  <c r="BI68" i="4"/>
  <c r="AY68" i="4"/>
  <c r="AU68" i="4"/>
  <c r="AP68" i="4"/>
  <c r="AO68" i="4"/>
  <c r="AD68" i="4"/>
  <c r="Y68" i="4"/>
  <c r="V68" i="4" s="1"/>
  <c r="Z68" i="4" s="1"/>
  <c r="S68" i="4"/>
  <c r="K68" i="4"/>
  <c r="J68" i="4"/>
  <c r="L68" i="4" s="1"/>
  <c r="BR67" i="4"/>
  <c r="BN67" i="4"/>
  <c r="BU67" i="4" s="1"/>
  <c r="BM67" i="4"/>
  <c r="BI67" i="4"/>
  <c r="AY67" i="4"/>
  <c r="AU67" i="4"/>
  <c r="AP67" i="4"/>
  <c r="AO67" i="4"/>
  <c r="AD67" i="4"/>
  <c r="Z67" i="4"/>
  <c r="Y67" i="4"/>
  <c r="V67" i="4"/>
  <c r="S67" i="4"/>
  <c r="L67" i="4"/>
  <c r="K67" i="4"/>
  <c r="J67" i="4"/>
  <c r="BU66" i="4"/>
  <c r="BT66" i="4"/>
  <c r="BR66" i="4"/>
  <c r="BN66" i="4"/>
  <c r="BM66" i="4"/>
  <c r="BI66" i="4"/>
  <c r="AY66" i="4"/>
  <c r="AU66" i="4"/>
  <c r="AP66" i="4"/>
  <c r="AO66" i="4"/>
  <c r="AD66" i="4"/>
  <c r="Y66" i="4"/>
  <c r="S66" i="4"/>
  <c r="V66" i="4" s="1"/>
  <c r="Z66" i="4" s="1"/>
  <c r="K66" i="4"/>
  <c r="J66" i="4"/>
  <c r="L66" i="4" s="1"/>
  <c r="BU65" i="4"/>
  <c r="BT65" i="4"/>
  <c r="BR65" i="4"/>
  <c r="BM65" i="4"/>
  <c r="BI65" i="4"/>
  <c r="AY65" i="4"/>
  <c r="AU65" i="4"/>
  <c r="AP65" i="4"/>
  <c r="AO65" i="4"/>
  <c r="AD65" i="4"/>
  <c r="Y65" i="4"/>
  <c r="S65" i="4"/>
  <c r="V65" i="4" s="1"/>
  <c r="Z65" i="4" s="1"/>
  <c r="L65" i="4"/>
  <c r="K65" i="4"/>
  <c r="J65" i="4"/>
  <c r="BR64" i="4"/>
  <c r="BM64" i="4"/>
  <c r="BN64" i="4" s="1"/>
  <c r="BI64" i="4"/>
  <c r="AY64" i="4"/>
  <c r="AU64" i="4"/>
  <c r="AP64" i="4"/>
  <c r="AO64" i="4"/>
  <c r="AD64" i="4"/>
  <c r="Y64" i="4"/>
  <c r="S64" i="4"/>
  <c r="V64" i="4" s="1"/>
  <c r="Z64" i="4" s="1"/>
  <c r="L64" i="4"/>
  <c r="K64" i="4"/>
  <c r="J64" i="4"/>
  <c r="BU63" i="4"/>
  <c r="BT63" i="4"/>
  <c r="BR63" i="4"/>
  <c r="BM63" i="4"/>
  <c r="BI63" i="4"/>
  <c r="AY63" i="4"/>
  <c r="AU63" i="4"/>
  <c r="AP63" i="4"/>
  <c r="AO63" i="4"/>
  <c r="AD63" i="4"/>
  <c r="Y63" i="4"/>
  <c r="V63" i="4"/>
  <c r="Z63" i="4" s="1"/>
  <c r="S63" i="4"/>
  <c r="K63" i="4"/>
  <c r="J63" i="4"/>
  <c r="L63" i="4" s="1"/>
  <c r="BU62" i="4"/>
  <c r="BT62" i="4"/>
  <c r="BR62" i="4"/>
  <c r="BM62" i="4"/>
  <c r="BI62" i="4"/>
  <c r="AY62" i="4"/>
  <c r="AU62" i="4"/>
  <c r="AP62" i="4"/>
  <c r="AO62" i="4"/>
  <c r="AD62" i="4"/>
  <c r="Y62" i="4"/>
  <c r="S62" i="4"/>
  <c r="V62" i="4" s="1"/>
  <c r="Z62" i="4" s="1"/>
  <c r="K62" i="4"/>
  <c r="J62" i="4"/>
  <c r="L62" i="4" s="1"/>
  <c r="BU61" i="4"/>
  <c r="BT61" i="4"/>
  <c r="BR61" i="4"/>
  <c r="BM61" i="4"/>
  <c r="BI61" i="4"/>
  <c r="AY61" i="4"/>
  <c r="AU61" i="4"/>
  <c r="AP61" i="4"/>
  <c r="AO61" i="4"/>
  <c r="AD61" i="4"/>
  <c r="Z61" i="4"/>
  <c r="Y61" i="4"/>
  <c r="V61" i="4"/>
  <c r="S61" i="4"/>
  <c r="K61" i="4"/>
  <c r="J61" i="4"/>
  <c r="L61" i="4" s="1"/>
  <c r="BU60" i="4"/>
  <c r="BT60" i="4"/>
  <c r="BR60" i="4"/>
  <c r="BN60" i="4"/>
  <c r="BM60" i="4"/>
  <c r="AY60" i="4"/>
  <c r="AU60" i="4"/>
  <c r="AP60" i="4"/>
  <c r="AO60" i="4"/>
  <c r="AD60" i="4"/>
  <c r="Y60" i="4"/>
  <c r="S60" i="4"/>
  <c r="V60" i="4" s="1"/>
  <c r="Z60" i="4" s="1"/>
  <c r="L60" i="4"/>
  <c r="K60" i="4"/>
  <c r="J60" i="4"/>
  <c r="BU59" i="4"/>
  <c r="BR59" i="4"/>
  <c r="BM59" i="4"/>
  <c r="BN59" i="4" s="1"/>
  <c r="BT59" i="4" s="1"/>
  <c r="BI59" i="4"/>
  <c r="AY59" i="4"/>
  <c r="AU59" i="4"/>
  <c r="AP59" i="4"/>
  <c r="AO59" i="4"/>
  <c r="AD59" i="4"/>
  <c r="Y59" i="4"/>
  <c r="S59" i="4"/>
  <c r="V59" i="4" s="1"/>
  <c r="Z59" i="4" s="1"/>
  <c r="L59" i="4"/>
  <c r="K59" i="4"/>
  <c r="J59" i="4"/>
  <c r="BR58" i="4"/>
  <c r="BM58" i="4"/>
  <c r="BN58" i="4" s="1"/>
  <c r="BI58" i="4"/>
  <c r="AY58" i="4"/>
  <c r="AU58" i="4"/>
  <c r="AP58" i="4"/>
  <c r="AO58" i="4"/>
  <c r="AD58" i="4"/>
  <c r="Y58" i="4"/>
  <c r="S58" i="4"/>
  <c r="V58" i="4" s="1"/>
  <c r="Z58" i="4" s="1"/>
  <c r="L58" i="4"/>
  <c r="K58" i="4"/>
  <c r="J58" i="4"/>
  <c r="BR57" i="4"/>
  <c r="BM57" i="4"/>
  <c r="BN57" i="4" s="1"/>
  <c r="BI57" i="4"/>
  <c r="AY57" i="4"/>
  <c r="AU57" i="4"/>
  <c r="AP57" i="4"/>
  <c r="AO57" i="4"/>
  <c r="AD57" i="4"/>
  <c r="Y57" i="4"/>
  <c r="S57" i="4"/>
  <c r="K57" i="4"/>
  <c r="J57" i="4"/>
  <c r="L57" i="4" s="1"/>
  <c r="BU56" i="4"/>
  <c r="BT56" i="4"/>
  <c r="BR56" i="4"/>
  <c r="BM56" i="4"/>
  <c r="BN56" i="4" s="1"/>
  <c r="BI56" i="4"/>
  <c r="AY56" i="4"/>
  <c r="AU56" i="4"/>
  <c r="AP56" i="4"/>
  <c r="AO56" i="4"/>
  <c r="AD56" i="4"/>
  <c r="Y56" i="4"/>
  <c r="S56" i="4"/>
  <c r="V56" i="4" s="1"/>
  <c r="Z56" i="4" s="1"/>
  <c r="K56" i="4"/>
  <c r="J56" i="4"/>
  <c r="L56" i="4" s="1"/>
  <c r="BR55" i="4"/>
  <c r="BM55" i="4"/>
  <c r="BN55" i="4" s="1"/>
  <c r="BT55" i="4" s="1"/>
  <c r="AY55" i="4"/>
  <c r="AU55" i="4"/>
  <c r="AP55" i="4"/>
  <c r="AO55" i="4"/>
  <c r="AD55" i="4"/>
  <c r="Y55" i="4"/>
  <c r="V55" i="4"/>
  <c r="Z55" i="4" s="1"/>
  <c r="S55" i="4"/>
  <c r="K55" i="4"/>
  <c r="J55" i="4"/>
  <c r="L55" i="4" s="1"/>
  <c r="BR54" i="4"/>
  <c r="BN54" i="4"/>
  <c r="BM54" i="4"/>
  <c r="BI54" i="4"/>
  <c r="AY54" i="4"/>
  <c r="AU54" i="4"/>
  <c r="AP54" i="4"/>
  <c r="AO54" i="4"/>
  <c r="AD54" i="4"/>
  <c r="Z54" i="4"/>
  <c r="Y54" i="4"/>
  <c r="V54" i="4"/>
  <c r="S54" i="4"/>
  <c r="L54" i="4"/>
  <c r="K54" i="4"/>
  <c r="J54" i="4"/>
  <c r="BT53" i="4"/>
  <c r="BR53" i="4"/>
  <c r="BM53" i="4"/>
  <c r="BN53" i="4" s="1"/>
  <c r="BU53" i="4" s="1"/>
  <c r="BI53" i="4"/>
  <c r="AY53" i="4"/>
  <c r="AU53" i="4"/>
  <c r="AP53" i="4"/>
  <c r="AO53" i="4"/>
  <c r="AD53" i="4"/>
  <c r="Y53" i="4"/>
  <c r="V53" i="4" s="1"/>
  <c r="Z53" i="4" s="1"/>
  <c r="S53" i="4"/>
  <c r="K53" i="4"/>
  <c r="J53" i="4"/>
  <c r="L53" i="4" s="1"/>
  <c r="BU52" i="4"/>
  <c r="BT52" i="4"/>
  <c r="BR52" i="4"/>
  <c r="BN52" i="4"/>
  <c r="BM52" i="4"/>
  <c r="BI52" i="4"/>
  <c r="AY52" i="4"/>
  <c r="AU52" i="4"/>
  <c r="AP52" i="4"/>
  <c r="AO52" i="4"/>
  <c r="AD52" i="4"/>
  <c r="Z52" i="4"/>
  <c r="Y52" i="4"/>
  <c r="V52" i="4"/>
  <c r="S52" i="4"/>
  <c r="L52" i="4"/>
  <c r="K52" i="4"/>
  <c r="J52" i="4"/>
  <c r="BU51" i="4"/>
  <c r="BT51" i="4"/>
  <c r="BR51" i="4"/>
  <c r="BM51" i="4"/>
  <c r="BI51" i="4"/>
  <c r="AY51" i="4"/>
  <c r="AU51" i="4"/>
  <c r="AP51" i="4"/>
  <c r="AO51" i="4"/>
  <c r="AD51" i="4"/>
  <c r="Y51" i="4"/>
  <c r="S51" i="4"/>
  <c r="V51" i="4" s="1"/>
  <c r="Z51" i="4" s="1"/>
  <c r="K51" i="4"/>
  <c r="J51" i="4"/>
  <c r="L51" i="4" s="1"/>
  <c r="BU50" i="4"/>
  <c r="BT50" i="4"/>
  <c r="BR50" i="4"/>
  <c r="BM50" i="4"/>
  <c r="BI50" i="4"/>
  <c r="AY50" i="4"/>
  <c r="AU50" i="4"/>
  <c r="AP50" i="4"/>
  <c r="AO50" i="4"/>
  <c r="AD50" i="4"/>
  <c r="Y50" i="4"/>
  <c r="S50" i="4"/>
  <c r="V50" i="4" s="1"/>
  <c r="Z50" i="4" s="1"/>
  <c r="K50" i="4"/>
  <c r="J50" i="4"/>
  <c r="L50" i="4" s="1"/>
  <c r="BR49" i="4"/>
  <c r="BM49" i="4"/>
  <c r="BN49" i="4" s="1"/>
  <c r="BI49" i="4"/>
  <c r="AY49" i="4"/>
  <c r="AU49" i="4"/>
  <c r="AP49" i="4"/>
  <c r="AO49" i="4"/>
  <c r="AD49" i="4"/>
  <c r="Y49" i="4"/>
  <c r="S49" i="4"/>
  <c r="V49" i="4" s="1"/>
  <c r="Z49" i="4" s="1"/>
  <c r="L49" i="4"/>
  <c r="K49" i="4"/>
  <c r="J49" i="4"/>
  <c r="BT48" i="4"/>
  <c r="BR48" i="4"/>
  <c r="BN48" i="4"/>
  <c r="BU48" i="4" s="1"/>
  <c r="BM48" i="4"/>
  <c r="BI48" i="4"/>
  <c r="AY48" i="4"/>
  <c r="AU48" i="4"/>
  <c r="AP48" i="4"/>
  <c r="AO48" i="4"/>
  <c r="AD48" i="4"/>
  <c r="Y48" i="4"/>
  <c r="V48" i="4"/>
  <c r="Z48" i="4" s="1"/>
  <c r="S48" i="4"/>
  <c r="K48" i="4"/>
  <c r="J48" i="4"/>
  <c r="L48" i="4" s="1"/>
  <c r="BU47" i="4"/>
  <c r="BT47" i="4"/>
  <c r="BR47" i="4"/>
  <c r="BI47" i="4"/>
  <c r="AY47" i="4"/>
  <c r="AU47" i="4"/>
  <c r="AP47" i="4"/>
  <c r="AO47" i="4"/>
  <c r="AD47" i="4"/>
  <c r="Y47" i="4"/>
  <c r="V47" i="4" s="1"/>
  <c r="Z47" i="4" s="1"/>
  <c r="S47" i="4"/>
  <c r="K47" i="4"/>
  <c r="J47" i="4"/>
  <c r="L47" i="4" s="1"/>
  <c r="BU46" i="4"/>
  <c r="BT46" i="4"/>
  <c r="BR46" i="4"/>
  <c r="BM46" i="4"/>
  <c r="BI46" i="4"/>
  <c r="AY46" i="4"/>
  <c r="AU46" i="4"/>
  <c r="AP46" i="4"/>
  <c r="AO46" i="4"/>
  <c r="AD46" i="4"/>
  <c r="Y46" i="4"/>
  <c r="S46" i="4"/>
  <c r="K46" i="4"/>
  <c r="J46" i="4"/>
  <c r="L46" i="4" s="1"/>
  <c r="BU45" i="4"/>
  <c r="BT45" i="4"/>
  <c r="BR45" i="4"/>
  <c r="BM45" i="4"/>
  <c r="BN45" i="4" s="1"/>
  <c r="AY45" i="4"/>
  <c r="AU45" i="4"/>
  <c r="AP45" i="4"/>
  <c r="AO45" i="4"/>
  <c r="AD45" i="4"/>
  <c r="Z45" i="4"/>
  <c r="Y45" i="4"/>
  <c r="V45" i="4"/>
  <c r="S45" i="4"/>
  <c r="L45" i="4"/>
  <c r="K45" i="4"/>
  <c r="J45" i="4"/>
  <c r="BU44" i="4"/>
  <c r="BT44" i="4"/>
  <c r="BR44" i="4"/>
  <c r="BN44" i="4"/>
  <c r="BM44" i="4"/>
  <c r="BI44" i="4"/>
  <c r="AY44" i="4"/>
  <c r="AU44" i="4"/>
  <c r="AP44" i="4"/>
  <c r="AO44" i="4"/>
  <c r="AD44" i="4"/>
  <c r="Y44" i="4"/>
  <c r="V44" i="4"/>
  <c r="Z44" i="4" s="1"/>
  <c r="S44" i="4"/>
  <c r="K44" i="4"/>
  <c r="J44" i="4"/>
  <c r="L44" i="4" s="1"/>
  <c r="BR43" i="4"/>
  <c r="BN43" i="4"/>
  <c r="BM43" i="4"/>
  <c r="AY43" i="4"/>
  <c r="AU43" i="4"/>
  <c r="AP43" i="4"/>
  <c r="AO43" i="4"/>
  <c r="AD43" i="4"/>
  <c r="Y43" i="4"/>
  <c r="V43" i="4"/>
  <c r="Z43" i="4" s="1"/>
  <c r="S43" i="4"/>
  <c r="L43" i="4"/>
  <c r="K43" i="4"/>
  <c r="J43" i="4"/>
  <c r="BU42" i="4"/>
  <c r="BT42" i="4"/>
  <c r="BR42" i="4"/>
  <c r="BI42" i="4"/>
  <c r="AY42" i="4"/>
  <c r="Y42" i="4"/>
  <c r="S42" i="4"/>
  <c r="V42" i="4" s="1"/>
  <c r="Z42" i="4" s="1"/>
  <c r="K42" i="4"/>
  <c r="J42" i="4"/>
  <c r="L42" i="4" s="1"/>
  <c r="BU41" i="4"/>
  <c r="BT41" i="4"/>
  <c r="BR41" i="4"/>
  <c r="BM41" i="4"/>
  <c r="BI41" i="4"/>
  <c r="AY41" i="4"/>
  <c r="AU41" i="4"/>
  <c r="AP41" i="4"/>
  <c r="AO41" i="4"/>
  <c r="AD41" i="4"/>
  <c r="Z41" i="4"/>
  <c r="Y41" i="4"/>
  <c r="V41" i="4"/>
  <c r="S41" i="4"/>
  <c r="K41" i="4"/>
  <c r="J41" i="4"/>
  <c r="L41" i="4" s="1"/>
  <c r="BU40" i="4"/>
  <c r="BT40" i="4"/>
  <c r="BR40" i="4"/>
  <c r="BN40" i="4"/>
  <c r="BM40" i="4"/>
  <c r="BI40" i="4"/>
  <c r="AY40" i="4"/>
  <c r="AU40" i="4"/>
  <c r="AP40" i="4"/>
  <c r="AO40" i="4"/>
  <c r="AD40" i="4"/>
  <c r="Y40" i="4"/>
  <c r="V40" i="4"/>
  <c r="Z40" i="4" s="1"/>
  <c r="S40" i="4"/>
  <c r="L40" i="4"/>
  <c r="K40" i="4"/>
  <c r="J40" i="4"/>
  <c r="BU39" i="4"/>
  <c r="BT39" i="4"/>
  <c r="BR39" i="4"/>
  <c r="BM39" i="4"/>
  <c r="BI39" i="4"/>
  <c r="AY39" i="4"/>
  <c r="AU39" i="4"/>
  <c r="AP39" i="4"/>
  <c r="AO39" i="4"/>
  <c r="AD39" i="4"/>
  <c r="Y39" i="4"/>
  <c r="V39" i="4"/>
  <c r="Z39" i="4" s="1"/>
  <c r="S39" i="4"/>
  <c r="L39" i="4"/>
  <c r="K39" i="4"/>
  <c r="J39" i="4"/>
  <c r="BU38" i="4"/>
  <c r="BT38" i="4"/>
  <c r="BR38" i="4"/>
  <c r="BM38" i="4"/>
  <c r="BI38" i="4"/>
  <c r="AY38" i="4"/>
  <c r="AU38" i="4"/>
  <c r="AP38" i="4"/>
  <c r="AO38" i="4"/>
  <c r="AD38" i="4"/>
  <c r="Y38" i="4"/>
  <c r="S38" i="4"/>
  <c r="V38" i="4" s="1"/>
  <c r="Z38" i="4" s="1"/>
  <c r="L38" i="4"/>
  <c r="K38" i="4"/>
  <c r="J38" i="4"/>
  <c r="BR37" i="4"/>
  <c r="BN37" i="4"/>
  <c r="BU37" i="4" s="1"/>
  <c r="BM37" i="4"/>
  <c r="BI37" i="4"/>
  <c r="AY37" i="4"/>
  <c r="AU37" i="4"/>
  <c r="AP37" i="4"/>
  <c r="AO37" i="4"/>
  <c r="AD37" i="4"/>
  <c r="Y37" i="4"/>
  <c r="V37" i="4"/>
  <c r="Z37" i="4" s="1"/>
  <c r="S37" i="4"/>
  <c r="L37" i="4"/>
  <c r="K37" i="4"/>
  <c r="J37" i="4"/>
  <c r="BR36" i="4"/>
  <c r="BN36" i="4"/>
  <c r="BU36" i="4" s="1"/>
  <c r="BM36" i="4"/>
  <c r="BI36" i="4"/>
  <c r="AY36" i="4"/>
  <c r="AU36" i="4"/>
  <c r="AP36" i="4"/>
  <c r="AO36" i="4"/>
  <c r="AD36" i="4"/>
  <c r="Z36" i="4"/>
  <c r="Y36" i="4"/>
  <c r="V36" i="4"/>
  <c r="S36" i="4"/>
  <c r="K36" i="4"/>
  <c r="J36" i="4"/>
  <c r="L36" i="4" s="1"/>
  <c r="BR35" i="4"/>
  <c r="BN35" i="4"/>
  <c r="BU35" i="4" s="1"/>
  <c r="BM35" i="4"/>
  <c r="BI35" i="4"/>
  <c r="AY35" i="4"/>
  <c r="AU35" i="4"/>
  <c r="AP35" i="4"/>
  <c r="AO35" i="4"/>
  <c r="AD35" i="4"/>
  <c r="Z35" i="4"/>
  <c r="Y35" i="4"/>
  <c r="V35" i="4"/>
  <c r="S35" i="4"/>
  <c r="L35" i="4"/>
  <c r="K35" i="4"/>
  <c r="J35" i="4"/>
  <c r="BR33" i="4"/>
  <c r="BM33" i="4"/>
  <c r="BN33" i="4" s="1"/>
  <c r="BU33" i="4" s="1"/>
  <c r="BI33" i="4"/>
  <c r="AY33" i="4"/>
  <c r="AU33" i="4"/>
  <c r="AP33" i="4"/>
  <c r="AO33" i="4"/>
  <c r="AD33" i="4"/>
  <c r="Y33" i="4"/>
  <c r="S33" i="4"/>
  <c r="V33" i="4" s="1"/>
  <c r="Z33" i="4" s="1"/>
  <c r="K33" i="4"/>
  <c r="J33" i="4"/>
  <c r="L33" i="4" s="1"/>
  <c r="BT32" i="4"/>
  <c r="BR32" i="4"/>
  <c r="BN32" i="4"/>
  <c r="BU32" i="4" s="1"/>
  <c r="BM32" i="4"/>
  <c r="BI32" i="4"/>
  <c r="AY32" i="4"/>
  <c r="AU32" i="4"/>
  <c r="AP32" i="4"/>
  <c r="AO32" i="4"/>
  <c r="AD32" i="4"/>
  <c r="Y32" i="4"/>
  <c r="V32" i="4"/>
  <c r="Z32" i="4" s="1"/>
  <c r="S32" i="4"/>
  <c r="L32" i="4"/>
  <c r="K32" i="4"/>
  <c r="J32" i="4"/>
  <c r="BU31" i="4"/>
  <c r="BT31" i="4"/>
  <c r="BR31" i="4"/>
  <c r="BM31" i="4"/>
  <c r="BI31" i="4"/>
  <c r="AY31" i="4"/>
  <c r="AU31" i="4"/>
  <c r="AP31" i="4"/>
  <c r="AO31" i="4"/>
  <c r="AD31" i="4"/>
  <c r="Y31" i="4"/>
  <c r="S31" i="4"/>
  <c r="K31" i="4"/>
  <c r="J31" i="4"/>
  <c r="L31" i="4" s="1"/>
  <c r="BU30" i="4"/>
  <c r="BT30" i="4"/>
  <c r="BR30" i="4"/>
  <c r="BM30" i="4"/>
  <c r="BI30" i="4"/>
  <c r="AY30" i="4"/>
  <c r="AU30" i="4"/>
  <c r="AP30" i="4"/>
  <c r="AO30" i="4"/>
  <c r="AD30" i="4"/>
  <c r="Y30" i="4"/>
  <c r="V30" i="4"/>
  <c r="Z30" i="4" s="1"/>
  <c r="S30" i="4"/>
  <c r="K30" i="4"/>
  <c r="J30" i="4"/>
  <c r="L30" i="4" s="1"/>
  <c r="BR29" i="4"/>
  <c r="BN29" i="4"/>
  <c r="BM29" i="4"/>
  <c r="BI29" i="4"/>
  <c r="AY29" i="4"/>
  <c r="AU29" i="4"/>
  <c r="AP29" i="4"/>
  <c r="AO29" i="4"/>
  <c r="AD29" i="4"/>
  <c r="Y29" i="4"/>
  <c r="V29" i="4"/>
  <c r="Z29" i="4" s="1"/>
  <c r="S29" i="4"/>
  <c r="L29" i="4"/>
  <c r="K29" i="4"/>
  <c r="J29" i="4"/>
  <c r="BU28" i="4"/>
  <c r="BT28" i="4"/>
  <c r="BR28" i="4"/>
  <c r="BM28" i="4"/>
  <c r="BI28" i="4"/>
  <c r="AY28" i="4"/>
  <c r="AU28" i="4"/>
  <c r="AP28" i="4"/>
  <c r="AO28" i="4"/>
  <c r="AD28" i="4"/>
  <c r="Y28" i="4"/>
  <c r="V28" i="4"/>
  <c r="Z28" i="4" s="1"/>
  <c r="S28" i="4"/>
  <c r="L28" i="4"/>
  <c r="K28" i="4"/>
  <c r="J28" i="4"/>
  <c r="BR27" i="4"/>
  <c r="BM27" i="4"/>
  <c r="BN27" i="4" s="1"/>
  <c r="BI27" i="4"/>
  <c r="AY27" i="4"/>
  <c r="AU27" i="4"/>
  <c r="AP27" i="4"/>
  <c r="AO27" i="4"/>
  <c r="AD27" i="4"/>
  <c r="Y27" i="4"/>
  <c r="S27" i="4"/>
  <c r="V27" i="4" s="1"/>
  <c r="Z27" i="4" s="1"/>
  <c r="L27" i="4"/>
  <c r="K27" i="4"/>
  <c r="J27" i="4"/>
  <c r="BR26" i="4"/>
  <c r="BM26" i="4"/>
  <c r="BN26" i="4" s="1"/>
  <c r="BI26" i="4"/>
  <c r="AY26" i="4"/>
  <c r="AU26" i="4"/>
  <c r="AP26" i="4"/>
  <c r="AO26" i="4"/>
  <c r="AD26" i="4"/>
  <c r="Y26" i="4"/>
  <c r="S26" i="4"/>
  <c r="K26" i="4"/>
  <c r="J26" i="4"/>
  <c r="L26" i="4" s="1"/>
  <c r="BR25" i="4"/>
  <c r="BM25" i="4"/>
  <c r="BN25" i="4" s="1"/>
  <c r="BT25" i="4" s="1"/>
  <c r="BI25" i="4"/>
  <c r="AY25" i="4"/>
  <c r="AU25" i="4"/>
  <c r="AP25" i="4"/>
  <c r="AO25" i="4"/>
  <c r="AD25" i="4"/>
  <c r="Y25" i="4"/>
  <c r="S25" i="4"/>
  <c r="V25" i="4" s="1"/>
  <c r="Z25" i="4" s="1"/>
  <c r="L25" i="4"/>
  <c r="K25" i="4"/>
  <c r="J25" i="4"/>
  <c r="BU24" i="4"/>
  <c r="BR24" i="4"/>
  <c r="BM24" i="4"/>
  <c r="BN24" i="4" s="1"/>
  <c r="BT24" i="4" s="1"/>
  <c r="AY24" i="4"/>
  <c r="AU24" i="4"/>
  <c r="AP24" i="4"/>
  <c r="AO24" i="4"/>
  <c r="AD24" i="4"/>
  <c r="Y24" i="4"/>
  <c r="S24" i="4"/>
  <c r="V24" i="4" s="1"/>
  <c r="Z24" i="4" s="1"/>
  <c r="L24" i="4"/>
  <c r="K24" i="4"/>
  <c r="J24" i="4"/>
  <c r="BR23" i="4"/>
  <c r="BN23" i="4"/>
  <c r="BI23" i="4"/>
  <c r="AY23" i="4"/>
  <c r="Y23" i="4"/>
  <c r="S23" i="4"/>
  <c r="K23" i="4"/>
  <c r="J23" i="4"/>
  <c r="L23" i="4" s="1"/>
  <c r="BU22" i="4"/>
  <c r="BT22" i="4"/>
  <c r="BR22" i="4"/>
  <c r="BM22" i="4"/>
  <c r="BI22" i="4"/>
  <c r="AY22" i="4"/>
  <c r="AU22" i="4"/>
  <c r="AP22" i="4"/>
  <c r="AO22" i="4"/>
  <c r="AD22" i="4"/>
  <c r="Z22" i="4"/>
  <c r="Y22" i="4"/>
  <c r="V22" i="4"/>
  <c r="S22" i="4"/>
  <c r="K22" i="4"/>
  <c r="J22" i="4"/>
  <c r="L22" i="4" s="1"/>
  <c r="BR21" i="4"/>
  <c r="BN21" i="4"/>
  <c r="BU21" i="4" s="1"/>
  <c r="BM21" i="4"/>
  <c r="BI21" i="4"/>
  <c r="AY21" i="4"/>
  <c r="AU21" i="4"/>
  <c r="AP21" i="4"/>
  <c r="AO21" i="4"/>
  <c r="AD21" i="4"/>
  <c r="Z21" i="4"/>
  <c r="Y21" i="4"/>
  <c r="V21" i="4"/>
  <c r="S21" i="4"/>
  <c r="L21" i="4"/>
  <c r="K21" i="4"/>
  <c r="J21" i="4"/>
  <c r="BT20" i="4"/>
  <c r="BR20" i="4"/>
  <c r="BM20" i="4"/>
  <c r="BN20" i="4" s="1"/>
  <c r="BU20" i="4" s="1"/>
  <c r="BI20" i="4"/>
  <c r="AY20" i="4"/>
  <c r="AU20" i="4"/>
  <c r="AP20" i="4"/>
  <c r="AO20" i="4"/>
  <c r="AD20" i="4"/>
  <c r="Y20" i="4"/>
  <c r="S20" i="4"/>
  <c r="V20" i="4" s="1"/>
  <c r="Z20" i="4" s="1"/>
  <c r="K20" i="4"/>
  <c r="J20" i="4"/>
  <c r="L20" i="4" s="1"/>
  <c r="BT19" i="4"/>
  <c r="BR19" i="4"/>
  <c r="BN19" i="4"/>
  <c r="BU19" i="4" s="1"/>
  <c r="BI19" i="4"/>
  <c r="AY19" i="4"/>
  <c r="Y19" i="4"/>
  <c r="S19" i="4"/>
  <c r="V19" i="4" s="1"/>
  <c r="Z19" i="4" s="1"/>
  <c r="L19" i="4"/>
  <c r="K19" i="4"/>
  <c r="J19" i="4"/>
  <c r="BR18" i="4"/>
  <c r="BM18" i="4"/>
  <c r="BN18" i="4" s="1"/>
  <c r="BI18" i="4"/>
  <c r="AY18" i="4"/>
  <c r="AU18" i="4"/>
  <c r="AP18" i="4"/>
  <c r="AO18" i="4"/>
  <c r="AD18" i="4"/>
  <c r="Y18" i="4"/>
  <c r="V18" i="4"/>
  <c r="Z18" i="4" s="1"/>
  <c r="S18" i="4"/>
  <c r="L18" i="4"/>
  <c r="K18" i="4"/>
  <c r="J18" i="4"/>
  <c r="BU17" i="4"/>
  <c r="BT17" i="4"/>
  <c r="BR17" i="4"/>
  <c r="BM17" i="4"/>
  <c r="BI17" i="4"/>
  <c r="AY17" i="4"/>
  <c r="AU17" i="4"/>
  <c r="AP17" i="4"/>
  <c r="AO17" i="4"/>
  <c r="AD17" i="4"/>
  <c r="Y17" i="4"/>
  <c r="S17" i="4"/>
  <c r="V17" i="4" s="1"/>
  <c r="Z17" i="4" s="1"/>
  <c r="L17" i="4"/>
  <c r="K17" i="4"/>
  <c r="J17" i="4"/>
  <c r="BR16" i="4"/>
  <c r="BN16" i="4"/>
  <c r="BM16" i="4"/>
  <c r="BI16" i="4"/>
  <c r="AY16" i="4"/>
  <c r="AU16" i="4"/>
  <c r="AP16" i="4"/>
  <c r="AO16" i="4"/>
  <c r="AD16" i="4"/>
  <c r="Z16" i="4"/>
  <c r="Y16" i="4"/>
  <c r="V16" i="4"/>
  <c r="S16" i="4"/>
  <c r="L16" i="4"/>
  <c r="K16" i="4"/>
  <c r="J16" i="4"/>
  <c r="BT15" i="4"/>
  <c r="BR15" i="4"/>
  <c r="BN15" i="4"/>
  <c r="BU15" i="4" s="1"/>
  <c r="BM15" i="4"/>
  <c r="BI15" i="4"/>
  <c r="AY15" i="4"/>
  <c r="AU15" i="4"/>
  <c r="AP15" i="4"/>
  <c r="AO15" i="4"/>
  <c r="AD15" i="4"/>
  <c r="Y15" i="4"/>
  <c r="V15" i="4"/>
  <c r="Z15" i="4" s="1"/>
  <c r="S15" i="4"/>
  <c r="K15" i="4"/>
  <c r="J15" i="4"/>
  <c r="L15" i="4" s="1"/>
  <c r="BT14" i="4"/>
  <c r="BR14" i="4"/>
  <c r="BN14" i="4"/>
  <c r="BU14" i="4" s="1"/>
  <c r="BM14" i="4"/>
  <c r="BI14" i="4"/>
  <c r="AY14" i="4"/>
  <c r="AU14" i="4"/>
  <c r="AP14" i="4"/>
  <c r="AO14" i="4"/>
  <c r="AD14" i="4"/>
  <c r="Z14" i="4"/>
  <c r="Y14" i="4"/>
  <c r="V14" i="4"/>
  <c r="S14" i="4"/>
  <c r="L14" i="4"/>
  <c r="K14" i="4"/>
  <c r="J14" i="4"/>
  <c r="BT13" i="4"/>
  <c r="BR13" i="4"/>
  <c r="BM13" i="4"/>
  <c r="BN13" i="4" s="1"/>
  <c r="BU13" i="4" s="1"/>
  <c r="BI13" i="4"/>
  <c r="AY13" i="4"/>
  <c r="AU13" i="4"/>
  <c r="AP13" i="4"/>
  <c r="AO13" i="4"/>
  <c r="AD13" i="4"/>
  <c r="Y13" i="4"/>
  <c r="S13" i="4"/>
  <c r="V13" i="4" s="1"/>
  <c r="Z13" i="4" s="1"/>
  <c r="K13" i="4"/>
  <c r="J13" i="4"/>
  <c r="L13" i="4" s="1"/>
  <c r="BT12" i="4"/>
  <c r="BR12" i="4"/>
  <c r="BN12" i="4"/>
  <c r="BU12" i="4" s="1"/>
  <c r="BM12" i="4"/>
  <c r="BI12" i="4"/>
  <c r="AY12" i="4"/>
  <c r="AU12" i="4"/>
  <c r="AP12" i="4"/>
  <c r="AO12" i="4"/>
  <c r="AD12" i="4"/>
  <c r="Y12" i="4"/>
  <c r="V12" i="4"/>
  <c r="Z12" i="4" s="1"/>
  <c r="S12" i="4"/>
  <c r="K12" i="4"/>
  <c r="J12" i="4"/>
  <c r="L12" i="4" s="1"/>
  <c r="BR11" i="4"/>
  <c r="BN11" i="4"/>
  <c r="BM11" i="4"/>
  <c r="BI11" i="4"/>
  <c r="AY11" i="4"/>
  <c r="AU11" i="4"/>
  <c r="AP11" i="4"/>
  <c r="AO11" i="4"/>
  <c r="AD11" i="4"/>
  <c r="Y11" i="4"/>
  <c r="V11" i="4"/>
  <c r="Z11" i="4" s="1"/>
  <c r="S11" i="4"/>
  <c r="L11" i="4"/>
  <c r="K11" i="4"/>
  <c r="J11" i="4"/>
  <c r="BT10" i="4"/>
  <c r="BR10" i="4"/>
  <c r="BN10" i="4"/>
  <c r="BU10" i="4" s="1"/>
  <c r="BM10" i="4"/>
  <c r="BI10" i="4"/>
  <c r="AY10" i="4"/>
  <c r="AU10" i="4"/>
  <c r="AP10" i="4"/>
  <c r="AO10" i="4"/>
  <c r="AD10" i="4"/>
  <c r="Z10" i="4"/>
  <c r="Y10" i="4"/>
  <c r="V10" i="4"/>
  <c r="S10" i="4"/>
  <c r="K10" i="4"/>
  <c r="J10" i="4"/>
  <c r="L10" i="4" s="1"/>
  <c r="BR8" i="4"/>
  <c r="BM8" i="4"/>
  <c r="BN8" i="4" s="1"/>
  <c r="BI8" i="4"/>
  <c r="AY8" i="4"/>
  <c r="AU8" i="4"/>
  <c r="AP8" i="4"/>
  <c r="AO8" i="4"/>
  <c r="AD8" i="4"/>
  <c r="Y8" i="4"/>
  <c r="S8" i="4"/>
  <c r="V8" i="4" s="1"/>
  <c r="Z8" i="4" s="1"/>
  <c r="L8" i="4"/>
  <c r="K8" i="4"/>
  <c r="J8" i="4"/>
  <c r="BT7" i="4"/>
  <c r="BR7" i="4"/>
  <c r="BN7" i="4"/>
  <c r="BU7" i="4" s="1"/>
  <c r="BM7" i="4"/>
  <c r="BI7" i="4"/>
  <c r="AY7" i="4"/>
  <c r="AU7" i="4"/>
  <c r="AP7" i="4"/>
  <c r="AO7" i="4"/>
  <c r="AD7" i="4"/>
  <c r="Z7" i="4"/>
  <c r="Y7" i="4"/>
  <c r="V7" i="4"/>
  <c r="S7" i="4"/>
  <c r="K7" i="4"/>
  <c r="J7" i="4"/>
  <c r="L7" i="4" s="1"/>
  <c r="BS82" i="3"/>
  <c r="BN82" i="3"/>
  <c r="BM82" i="3"/>
  <c r="BI82" i="3"/>
  <c r="AY82" i="3"/>
  <c r="AU82" i="3"/>
  <c r="AP82" i="3"/>
  <c r="AO82" i="3"/>
  <c r="AD82" i="3"/>
  <c r="Z82" i="3"/>
  <c r="Y82" i="3"/>
  <c r="V82" i="3"/>
  <c r="S82" i="3"/>
  <c r="K82" i="3"/>
  <c r="J82" i="3"/>
  <c r="L82" i="3" s="1"/>
  <c r="BS81" i="3"/>
  <c r="BM81" i="3"/>
  <c r="BI81" i="3"/>
  <c r="AY81" i="3"/>
  <c r="AU81" i="3"/>
  <c r="AP81" i="3"/>
  <c r="AO81" i="3"/>
  <c r="AD81" i="3"/>
  <c r="Z81" i="3"/>
  <c r="Y81" i="3"/>
  <c r="S81" i="3"/>
  <c r="V81" i="3" s="1"/>
  <c r="L81" i="3"/>
  <c r="K81" i="3"/>
  <c r="J81" i="3"/>
  <c r="BS80" i="3"/>
  <c r="BN80" i="3"/>
  <c r="BM80" i="3"/>
  <c r="BI80" i="3"/>
  <c r="AY80" i="3"/>
  <c r="AU80" i="3"/>
  <c r="AP80" i="3"/>
  <c r="AO80" i="3"/>
  <c r="AD80" i="3"/>
  <c r="Y80" i="3"/>
  <c r="S80" i="3"/>
  <c r="L80" i="3"/>
  <c r="K80" i="3"/>
  <c r="J80" i="3"/>
  <c r="BS79" i="3"/>
  <c r="BM79" i="3"/>
  <c r="BN79" i="3" s="1"/>
  <c r="BI79" i="3"/>
  <c r="AY79" i="3"/>
  <c r="AU79" i="3"/>
  <c r="AP79" i="3"/>
  <c r="AO79" i="3"/>
  <c r="AD79" i="3"/>
  <c r="Y79" i="3"/>
  <c r="S79" i="3"/>
  <c r="L79" i="3"/>
  <c r="K79" i="3"/>
  <c r="J79" i="3"/>
  <c r="BS78" i="3"/>
  <c r="BM78" i="3"/>
  <c r="BN78" i="3" s="1"/>
  <c r="AY78" i="3"/>
  <c r="AU78" i="3"/>
  <c r="AP78" i="3"/>
  <c r="AO78" i="3"/>
  <c r="AD78" i="3"/>
  <c r="Y78" i="3"/>
  <c r="V78" i="3"/>
  <c r="Z78" i="3" s="1"/>
  <c r="S78" i="3"/>
  <c r="K78" i="3"/>
  <c r="J78" i="3"/>
  <c r="L78" i="3" s="1"/>
  <c r="BV77" i="3"/>
  <c r="BU77" i="3"/>
  <c r="BS77" i="3"/>
  <c r="BM77" i="3"/>
  <c r="AY77" i="3"/>
  <c r="AU77" i="3"/>
  <c r="AP77" i="3"/>
  <c r="AO77" i="3"/>
  <c r="AD77" i="3"/>
  <c r="Z77" i="3"/>
  <c r="Y77" i="3"/>
  <c r="V77" i="3"/>
  <c r="S77" i="3"/>
  <c r="K77" i="3"/>
  <c r="J77" i="3"/>
  <c r="L77" i="3" s="1"/>
  <c r="BV76" i="3"/>
  <c r="BU76" i="3"/>
  <c r="BS76" i="3"/>
  <c r="BM76" i="3"/>
  <c r="BI76" i="3"/>
  <c r="AY76" i="3"/>
  <c r="AU76" i="3"/>
  <c r="AP76" i="3"/>
  <c r="AO76" i="3"/>
  <c r="AD76" i="3"/>
  <c r="Z76" i="3"/>
  <c r="Y76" i="3"/>
  <c r="S76" i="3"/>
  <c r="V76" i="3" s="1"/>
  <c r="L76" i="3"/>
  <c r="K76" i="3"/>
  <c r="J76" i="3"/>
  <c r="BV75" i="3"/>
  <c r="BU75" i="3"/>
  <c r="BS75" i="3"/>
  <c r="BM75" i="3"/>
  <c r="BN75" i="3" s="1"/>
  <c r="BI75" i="3"/>
  <c r="AY75" i="3"/>
  <c r="AU75" i="3"/>
  <c r="AP75" i="3"/>
  <c r="AO75" i="3"/>
  <c r="AD75" i="3"/>
  <c r="Y75" i="3"/>
  <c r="S75" i="3"/>
  <c r="K75" i="3"/>
  <c r="J75" i="3"/>
  <c r="L75" i="3" s="1"/>
  <c r="BV74" i="3"/>
  <c r="BU74" i="3"/>
  <c r="BS74" i="3"/>
  <c r="BM74" i="3"/>
  <c r="BN74" i="3" s="1"/>
  <c r="BI74" i="3"/>
  <c r="AY74" i="3"/>
  <c r="AU74" i="3"/>
  <c r="AP74" i="3"/>
  <c r="AO74" i="3"/>
  <c r="AD74" i="3"/>
  <c r="Z74" i="3"/>
  <c r="Y74" i="3"/>
  <c r="S74" i="3"/>
  <c r="V74" i="3" s="1"/>
  <c r="L74" i="3"/>
  <c r="K74" i="3"/>
  <c r="J74" i="3"/>
  <c r="BV73" i="3"/>
  <c r="BU73" i="3"/>
  <c r="BS73" i="3"/>
  <c r="BM73" i="3"/>
  <c r="BI73" i="3"/>
  <c r="AY73" i="3"/>
  <c r="AU73" i="3"/>
  <c r="AP73" i="3"/>
  <c r="AO73" i="3"/>
  <c r="AD73" i="3"/>
  <c r="Z73" i="3"/>
  <c r="Y73" i="3"/>
  <c r="V73" i="3"/>
  <c r="S73" i="3"/>
  <c r="K73" i="3"/>
  <c r="J73" i="3"/>
  <c r="L73" i="3" s="1"/>
  <c r="BV72" i="3"/>
  <c r="BU72" i="3"/>
  <c r="BS72" i="3"/>
  <c r="BM72" i="3"/>
  <c r="BI72" i="3"/>
  <c r="AY72" i="3"/>
  <c r="AU72" i="3"/>
  <c r="AP72" i="3"/>
  <c r="AO72" i="3"/>
  <c r="AD72" i="3"/>
  <c r="Y72" i="3"/>
  <c r="V72" i="3"/>
  <c r="Z72" i="3" s="1"/>
  <c r="S72" i="3"/>
  <c r="K72" i="3"/>
  <c r="J72" i="3"/>
  <c r="L72" i="3" s="1"/>
  <c r="BV71" i="3"/>
  <c r="BU71" i="3"/>
  <c r="BS71" i="3"/>
  <c r="BN71" i="3"/>
  <c r="BM71" i="3"/>
  <c r="BI71" i="3"/>
  <c r="AY71" i="3"/>
  <c r="AU71" i="3"/>
  <c r="AP71" i="3"/>
  <c r="AO71" i="3"/>
  <c r="AD71" i="3"/>
  <c r="Y71" i="3"/>
  <c r="V71" i="3"/>
  <c r="Z71" i="3" s="1"/>
  <c r="S71" i="3"/>
  <c r="L71" i="3"/>
  <c r="K71" i="3"/>
  <c r="J71" i="3"/>
  <c r="BV70" i="3"/>
  <c r="BU70" i="3"/>
  <c r="BS70" i="3"/>
  <c r="BM70" i="3"/>
  <c r="BI70" i="3"/>
  <c r="AY70" i="3"/>
  <c r="AU70" i="3"/>
  <c r="AP70" i="3"/>
  <c r="AO70" i="3"/>
  <c r="AD70" i="3"/>
  <c r="Y70" i="3"/>
  <c r="S70" i="3"/>
  <c r="L70" i="3"/>
  <c r="K70" i="3"/>
  <c r="J70" i="3"/>
  <c r="BV69" i="3"/>
  <c r="BU69" i="3"/>
  <c r="BS69" i="3"/>
  <c r="AY69" i="3"/>
  <c r="Y69" i="3"/>
  <c r="S69" i="3"/>
  <c r="V69" i="3" s="1"/>
  <c r="Z69" i="3" s="1"/>
  <c r="K69" i="3"/>
  <c r="J69" i="3"/>
  <c r="L69" i="3" s="1"/>
  <c r="BV68" i="3"/>
  <c r="BU68" i="3"/>
  <c r="BS68" i="3"/>
  <c r="BM68" i="3"/>
  <c r="BI68" i="3"/>
  <c r="AY68" i="3"/>
  <c r="AU68" i="3"/>
  <c r="AP68" i="3"/>
  <c r="AO68" i="3"/>
  <c r="AD68" i="3"/>
  <c r="Z68" i="3"/>
  <c r="Y68" i="3"/>
  <c r="V68" i="3"/>
  <c r="S68" i="3"/>
  <c r="K68" i="3"/>
  <c r="J68" i="3"/>
  <c r="L68" i="3" s="1"/>
  <c r="BV67" i="3"/>
  <c r="BU67" i="3"/>
  <c r="BS67" i="3"/>
  <c r="BN67" i="3"/>
  <c r="BM67" i="3"/>
  <c r="BI67" i="3"/>
  <c r="AY67" i="3"/>
  <c r="AU67" i="3"/>
  <c r="AP67" i="3"/>
  <c r="AO67" i="3"/>
  <c r="AD67" i="3"/>
  <c r="Z67" i="3"/>
  <c r="Y67" i="3"/>
  <c r="V67" i="3"/>
  <c r="S67" i="3"/>
  <c r="L67" i="3"/>
  <c r="K67" i="3"/>
  <c r="J67" i="3"/>
  <c r="BV66" i="3"/>
  <c r="BU66" i="3"/>
  <c r="BS66" i="3"/>
  <c r="BN66" i="3"/>
  <c r="BM66" i="3"/>
  <c r="BI66" i="3"/>
  <c r="AY66" i="3"/>
  <c r="AU66" i="3"/>
  <c r="AP66" i="3"/>
  <c r="AO66" i="3"/>
  <c r="AD66" i="3"/>
  <c r="Y66" i="3"/>
  <c r="V66" i="3"/>
  <c r="Z66" i="3" s="1"/>
  <c r="S66" i="3"/>
  <c r="K66" i="3"/>
  <c r="J66" i="3"/>
  <c r="L66" i="3" s="1"/>
  <c r="BV65" i="3"/>
  <c r="BU65" i="3"/>
  <c r="BS65" i="3"/>
  <c r="BM65" i="3"/>
  <c r="BI65" i="3"/>
  <c r="AY65" i="3"/>
  <c r="AU65" i="3"/>
  <c r="AP65" i="3"/>
  <c r="AO65" i="3"/>
  <c r="AD65" i="3"/>
  <c r="Y65" i="3"/>
  <c r="S65" i="3"/>
  <c r="V65" i="3" s="1"/>
  <c r="Z65" i="3" s="1"/>
  <c r="K65" i="3"/>
  <c r="J65" i="3"/>
  <c r="L65" i="3" s="1"/>
  <c r="BV64" i="3"/>
  <c r="BU64" i="3"/>
  <c r="BS64" i="3"/>
  <c r="BN64" i="3"/>
  <c r="BM64" i="3"/>
  <c r="BI64" i="3"/>
  <c r="AY64" i="3"/>
  <c r="AU64" i="3"/>
  <c r="AP64" i="3"/>
  <c r="AO64" i="3"/>
  <c r="AD64" i="3"/>
  <c r="Y64" i="3"/>
  <c r="S64" i="3"/>
  <c r="V64" i="3" s="1"/>
  <c r="Z64" i="3" s="1"/>
  <c r="L64" i="3"/>
  <c r="K64" i="3"/>
  <c r="J64" i="3"/>
  <c r="BV63" i="3"/>
  <c r="BU63" i="3"/>
  <c r="BS63" i="3"/>
  <c r="BM63" i="3"/>
  <c r="BI63" i="3"/>
  <c r="AY63" i="3"/>
  <c r="AU63" i="3"/>
  <c r="AP63" i="3"/>
  <c r="AO63" i="3"/>
  <c r="AD63" i="3"/>
  <c r="Y63" i="3"/>
  <c r="V63" i="3"/>
  <c r="Z63" i="3" s="1"/>
  <c r="S63" i="3"/>
  <c r="L63" i="3"/>
  <c r="K63" i="3"/>
  <c r="J63" i="3"/>
  <c r="BV62" i="3"/>
  <c r="BU62" i="3"/>
  <c r="BS62" i="3"/>
  <c r="BM62" i="3"/>
  <c r="BI62" i="3"/>
  <c r="AY62" i="3"/>
  <c r="AU62" i="3"/>
  <c r="AP62" i="3"/>
  <c r="AO62" i="3"/>
  <c r="AD62" i="3"/>
  <c r="Y62" i="3"/>
  <c r="V62" i="3"/>
  <c r="Z62" i="3" s="1"/>
  <c r="S62" i="3"/>
  <c r="L62" i="3"/>
  <c r="K62" i="3"/>
  <c r="J62" i="3"/>
  <c r="BV61" i="3"/>
  <c r="BU61" i="3"/>
  <c r="BS61" i="3"/>
  <c r="BM61" i="3"/>
  <c r="BI61" i="3"/>
  <c r="AY61" i="3"/>
  <c r="AU61" i="3"/>
  <c r="AP61" i="3"/>
  <c r="AO61" i="3"/>
  <c r="AD61" i="3"/>
  <c r="Y61" i="3"/>
  <c r="V61" i="3"/>
  <c r="Z61" i="3" s="1"/>
  <c r="S61" i="3"/>
  <c r="K61" i="3"/>
  <c r="J61" i="3"/>
  <c r="L61" i="3" s="1"/>
  <c r="BV60" i="3"/>
  <c r="BU60" i="3"/>
  <c r="BS60" i="3"/>
  <c r="BM60" i="3"/>
  <c r="BN60" i="3" s="1"/>
  <c r="AY60" i="3"/>
  <c r="AU60" i="3"/>
  <c r="AP60" i="3"/>
  <c r="AO60" i="3"/>
  <c r="AD60" i="3"/>
  <c r="Y60" i="3"/>
  <c r="V60" i="3"/>
  <c r="Z60" i="3" s="1"/>
  <c r="S60" i="3"/>
  <c r="L60" i="3"/>
  <c r="K60" i="3"/>
  <c r="J60" i="3"/>
  <c r="BV59" i="3"/>
  <c r="BU59" i="3"/>
  <c r="BS59" i="3"/>
  <c r="BN59" i="3"/>
  <c r="BM59" i="3"/>
  <c r="BI59" i="3"/>
  <c r="AY59" i="3"/>
  <c r="AU59" i="3"/>
  <c r="AP59" i="3"/>
  <c r="AO59" i="3"/>
  <c r="AD59" i="3"/>
  <c r="Z59" i="3"/>
  <c r="Y59" i="3"/>
  <c r="V59" i="3"/>
  <c r="S59" i="3"/>
  <c r="K59" i="3"/>
  <c r="J59" i="3"/>
  <c r="L59" i="3" s="1"/>
  <c r="BV58" i="3"/>
  <c r="BU58" i="3"/>
  <c r="BS58" i="3"/>
  <c r="BM58" i="3"/>
  <c r="BN58" i="3" s="1"/>
  <c r="BI58" i="3"/>
  <c r="AY58" i="3"/>
  <c r="AU58" i="3"/>
  <c r="AP58" i="3"/>
  <c r="AO58" i="3"/>
  <c r="AD58" i="3"/>
  <c r="Y58" i="3"/>
  <c r="S58" i="3"/>
  <c r="K58" i="3"/>
  <c r="J58" i="3"/>
  <c r="L58" i="3" s="1"/>
  <c r="BV57" i="3"/>
  <c r="BU57" i="3"/>
  <c r="BS57" i="3"/>
  <c r="BM57" i="3"/>
  <c r="BN57" i="3" s="1"/>
  <c r="BI57" i="3"/>
  <c r="AY57" i="3"/>
  <c r="AU57" i="3"/>
  <c r="AP57" i="3"/>
  <c r="AO57" i="3"/>
  <c r="AD57" i="3"/>
  <c r="Y57" i="3"/>
  <c r="V57" i="3"/>
  <c r="Z57" i="3" s="1"/>
  <c r="S57" i="3"/>
  <c r="K57" i="3"/>
  <c r="J57" i="3"/>
  <c r="L57" i="3" s="1"/>
  <c r="BV56" i="3"/>
  <c r="BU56" i="3"/>
  <c r="BS56" i="3"/>
  <c r="BN56" i="3"/>
  <c r="BM56" i="3"/>
  <c r="BI56" i="3"/>
  <c r="AY56" i="3"/>
  <c r="AU56" i="3"/>
  <c r="AP56" i="3"/>
  <c r="AO56" i="3"/>
  <c r="AD56" i="3"/>
  <c r="Y56" i="3"/>
  <c r="V56" i="3"/>
  <c r="Z56" i="3" s="1"/>
  <c r="S56" i="3"/>
  <c r="L56" i="3"/>
  <c r="K56" i="3"/>
  <c r="J56" i="3"/>
  <c r="BV55" i="3"/>
  <c r="BU55" i="3"/>
  <c r="BS55" i="3"/>
  <c r="BN55" i="3"/>
  <c r="BM55" i="3"/>
  <c r="AY55" i="3"/>
  <c r="AU55" i="3"/>
  <c r="AP55" i="3"/>
  <c r="AO55" i="3"/>
  <c r="AD55" i="3"/>
  <c r="Y55" i="3"/>
  <c r="S55" i="3"/>
  <c r="L55" i="3"/>
  <c r="K55" i="3"/>
  <c r="J55" i="3"/>
  <c r="BV54" i="3"/>
  <c r="BU54" i="3"/>
  <c r="BS54" i="3"/>
  <c r="BM54" i="3"/>
  <c r="BN54" i="3" s="1"/>
  <c r="BI54" i="3"/>
  <c r="AY54" i="3"/>
  <c r="AU54" i="3"/>
  <c r="AP54" i="3"/>
  <c r="AO54" i="3"/>
  <c r="AD54" i="3"/>
  <c r="Y54" i="3"/>
  <c r="V54" i="3"/>
  <c r="Z54" i="3" s="1"/>
  <c r="S54" i="3"/>
  <c r="K54" i="3"/>
  <c r="J54" i="3"/>
  <c r="L54" i="3" s="1"/>
  <c r="BV53" i="3"/>
  <c r="BU53" i="3"/>
  <c r="BS53" i="3"/>
  <c r="BN53" i="3"/>
  <c r="BM53" i="3"/>
  <c r="BI53" i="3"/>
  <c r="AY53" i="3"/>
  <c r="AU53" i="3"/>
  <c r="AP53" i="3"/>
  <c r="AO53" i="3"/>
  <c r="AD53" i="3"/>
  <c r="Z53" i="3"/>
  <c r="Y53" i="3"/>
  <c r="S53" i="3"/>
  <c r="V53" i="3" s="1"/>
  <c r="L53" i="3"/>
  <c r="K53" i="3"/>
  <c r="J53" i="3"/>
  <c r="BV52" i="3"/>
  <c r="BU52" i="3"/>
  <c r="BS52" i="3"/>
  <c r="BM52" i="3"/>
  <c r="BN52" i="3" s="1"/>
  <c r="BI52" i="3"/>
  <c r="AY52" i="3"/>
  <c r="AU52" i="3"/>
  <c r="AP52" i="3"/>
  <c r="AO52" i="3"/>
  <c r="AD52" i="3"/>
  <c r="Y52" i="3"/>
  <c r="S52" i="3"/>
  <c r="V52" i="3" s="1"/>
  <c r="Z52" i="3" s="1"/>
  <c r="K52" i="3"/>
  <c r="J52" i="3"/>
  <c r="L52" i="3" s="1"/>
  <c r="BV51" i="3"/>
  <c r="BU51" i="3"/>
  <c r="BS51" i="3"/>
  <c r="BM51" i="3"/>
  <c r="BI51" i="3"/>
  <c r="AY51" i="3"/>
  <c r="AU51" i="3"/>
  <c r="AP51" i="3"/>
  <c r="AO51" i="3"/>
  <c r="AD51" i="3"/>
  <c r="Y51" i="3"/>
  <c r="V51" i="3"/>
  <c r="Z51" i="3" s="1"/>
  <c r="S51" i="3"/>
  <c r="L51" i="3"/>
  <c r="K51" i="3"/>
  <c r="J51" i="3"/>
  <c r="BV50" i="3"/>
  <c r="BU50" i="3"/>
  <c r="BS50" i="3"/>
  <c r="BM50" i="3"/>
  <c r="BI50" i="3"/>
  <c r="AY50" i="3"/>
  <c r="AU50" i="3"/>
  <c r="AP50" i="3"/>
  <c r="AO50" i="3"/>
  <c r="AD50" i="3"/>
  <c r="Y50" i="3"/>
  <c r="S50" i="3"/>
  <c r="V50" i="3" s="1"/>
  <c r="Z50" i="3" s="1"/>
  <c r="L50" i="3"/>
  <c r="K50" i="3"/>
  <c r="J50" i="3"/>
  <c r="BV49" i="3"/>
  <c r="BU49" i="3"/>
  <c r="BS49" i="3"/>
  <c r="BM49" i="3"/>
  <c r="BN49" i="3" s="1"/>
  <c r="BI49" i="3"/>
  <c r="AY49" i="3"/>
  <c r="AU49" i="3"/>
  <c r="AP49" i="3"/>
  <c r="AO49" i="3"/>
  <c r="AD49" i="3"/>
  <c r="Y49" i="3"/>
  <c r="V49" i="3" s="1"/>
  <c r="Z49" i="3" s="1"/>
  <c r="S49" i="3"/>
  <c r="K49" i="3"/>
  <c r="J49" i="3"/>
  <c r="L49" i="3" s="1"/>
  <c r="BV48" i="3"/>
  <c r="BU48" i="3"/>
  <c r="BS48" i="3"/>
  <c r="BN48" i="3"/>
  <c r="BM48" i="3"/>
  <c r="BI48" i="3"/>
  <c r="AY48" i="3"/>
  <c r="AU48" i="3"/>
  <c r="AP48" i="3"/>
  <c r="AO48" i="3"/>
  <c r="AD48" i="3"/>
  <c r="Z48" i="3"/>
  <c r="Y48" i="3"/>
  <c r="S48" i="3"/>
  <c r="V48" i="3" s="1"/>
  <c r="L48" i="3"/>
  <c r="K48" i="3"/>
  <c r="J48" i="3"/>
  <c r="BV47" i="3"/>
  <c r="BU47" i="3"/>
  <c r="BS47" i="3"/>
  <c r="BI47" i="3"/>
  <c r="AY47" i="3"/>
  <c r="AU47" i="3"/>
  <c r="AP47" i="3"/>
  <c r="AO47" i="3"/>
  <c r="AD47" i="3"/>
  <c r="Z47" i="3"/>
  <c r="Y47" i="3"/>
  <c r="S47" i="3"/>
  <c r="V47" i="3" s="1"/>
  <c r="L47" i="3"/>
  <c r="K47" i="3"/>
  <c r="J47" i="3"/>
  <c r="BV46" i="3"/>
  <c r="BU46" i="3"/>
  <c r="BS46" i="3"/>
  <c r="BM46" i="3"/>
  <c r="BI46" i="3"/>
  <c r="AY46" i="3"/>
  <c r="AU46" i="3"/>
  <c r="AP46" i="3"/>
  <c r="AO46" i="3"/>
  <c r="AD46" i="3"/>
  <c r="Y46" i="3"/>
  <c r="S46" i="3"/>
  <c r="V46" i="3" s="1"/>
  <c r="Z46" i="3" s="1"/>
  <c r="L46" i="3"/>
  <c r="K46" i="3"/>
  <c r="J46" i="3"/>
  <c r="BV45" i="3"/>
  <c r="BU45" i="3"/>
  <c r="BS45" i="3"/>
  <c r="BM45" i="3"/>
  <c r="BN45" i="3" s="1"/>
  <c r="AY45" i="3"/>
  <c r="AU45" i="3"/>
  <c r="AP45" i="3"/>
  <c r="AO45" i="3"/>
  <c r="AD45" i="3"/>
  <c r="Z45" i="3"/>
  <c r="Y45" i="3"/>
  <c r="V45" i="3"/>
  <c r="S45" i="3"/>
  <c r="K45" i="3"/>
  <c r="J45" i="3"/>
  <c r="L45" i="3" s="1"/>
  <c r="BV44" i="3"/>
  <c r="BU44" i="3"/>
  <c r="BS44" i="3"/>
  <c r="BN44" i="3"/>
  <c r="BM44" i="3"/>
  <c r="BI44" i="3"/>
  <c r="AY44" i="3"/>
  <c r="AU44" i="3"/>
  <c r="AP44" i="3"/>
  <c r="AO44" i="3"/>
  <c r="AD44" i="3"/>
  <c r="Y44" i="3"/>
  <c r="V44" i="3"/>
  <c r="Z44" i="3" s="1"/>
  <c r="S44" i="3"/>
  <c r="K44" i="3"/>
  <c r="J44" i="3"/>
  <c r="L44" i="3" s="1"/>
  <c r="BV43" i="3"/>
  <c r="BU43" i="3"/>
  <c r="BS43" i="3"/>
  <c r="BN43" i="3"/>
  <c r="BM43" i="3"/>
  <c r="AY43" i="3"/>
  <c r="AU43" i="3"/>
  <c r="AP43" i="3"/>
  <c r="AO43" i="3"/>
  <c r="AD43" i="3"/>
  <c r="Y43" i="3"/>
  <c r="S43" i="3"/>
  <c r="V43" i="3" s="1"/>
  <c r="Z43" i="3" s="1"/>
  <c r="L43" i="3"/>
  <c r="K43" i="3"/>
  <c r="J43" i="3"/>
  <c r="BV42" i="3"/>
  <c r="BU42" i="3"/>
  <c r="BS42" i="3"/>
  <c r="BI42" i="3"/>
  <c r="AY42" i="3"/>
  <c r="Y42" i="3"/>
  <c r="S42" i="3"/>
  <c r="V42" i="3" s="1"/>
  <c r="Z42" i="3" s="1"/>
  <c r="L42" i="3"/>
  <c r="K42" i="3"/>
  <c r="J42" i="3"/>
  <c r="BV41" i="3"/>
  <c r="BU41" i="3"/>
  <c r="BS41" i="3"/>
  <c r="BM41" i="3"/>
  <c r="BI41" i="3"/>
  <c r="AY41" i="3"/>
  <c r="AU41" i="3"/>
  <c r="AP41" i="3"/>
  <c r="AO41" i="3"/>
  <c r="AD41" i="3"/>
  <c r="Z41" i="3"/>
  <c r="Y41" i="3"/>
  <c r="V41" i="3"/>
  <c r="S41" i="3"/>
  <c r="L41" i="3"/>
  <c r="K41" i="3"/>
  <c r="J41" i="3"/>
  <c r="BV40" i="3"/>
  <c r="BU40" i="3"/>
  <c r="BS40" i="3"/>
  <c r="BN40" i="3"/>
  <c r="BM40" i="3"/>
  <c r="BI40" i="3"/>
  <c r="AY40" i="3"/>
  <c r="AU40" i="3"/>
  <c r="AP40" i="3"/>
  <c r="AO40" i="3"/>
  <c r="AD40" i="3"/>
  <c r="Y40" i="3"/>
  <c r="V40" i="3"/>
  <c r="Z40" i="3" s="1"/>
  <c r="S40" i="3"/>
  <c r="K40" i="3"/>
  <c r="J40" i="3"/>
  <c r="L40" i="3" s="1"/>
  <c r="BV39" i="3"/>
  <c r="BU39" i="3"/>
  <c r="BS39" i="3"/>
  <c r="BM39" i="3"/>
  <c r="BI39" i="3"/>
  <c r="AY39" i="3"/>
  <c r="AU39" i="3"/>
  <c r="AP39" i="3"/>
  <c r="AO39" i="3"/>
  <c r="AD39" i="3"/>
  <c r="Y39" i="3"/>
  <c r="S39" i="3"/>
  <c r="V39" i="3" s="1"/>
  <c r="Z39" i="3" s="1"/>
  <c r="L39" i="3"/>
  <c r="K39" i="3"/>
  <c r="J39" i="3"/>
  <c r="BV38" i="3"/>
  <c r="BU38" i="3"/>
  <c r="BS38" i="3"/>
  <c r="BM38" i="3"/>
  <c r="BI38" i="3"/>
  <c r="AY38" i="3"/>
  <c r="AU38" i="3"/>
  <c r="AP38" i="3"/>
  <c r="AO38" i="3"/>
  <c r="AD38" i="3"/>
  <c r="Y38" i="3"/>
  <c r="V38" i="3"/>
  <c r="Z38" i="3" s="1"/>
  <c r="S38" i="3"/>
  <c r="K38" i="3"/>
  <c r="J38" i="3"/>
  <c r="L38" i="3" s="1"/>
  <c r="BV37" i="3"/>
  <c r="BU37" i="3"/>
  <c r="BS37" i="3"/>
  <c r="BN37" i="3"/>
  <c r="BM37" i="3"/>
  <c r="BI37" i="3"/>
  <c r="AY37" i="3"/>
  <c r="AU37" i="3"/>
  <c r="AP37" i="3"/>
  <c r="AO37" i="3"/>
  <c r="AD37" i="3"/>
  <c r="Y37" i="3"/>
  <c r="V37" i="3" s="1"/>
  <c r="Z37" i="3" s="1"/>
  <c r="S37" i="3"/>
  <c r="L37" i="3"/>
  <c r="K37" i="3"/>
  <c r="J37" i="3"/>
  <c r="BV36" i="3"/>
  <c r="BU36" i="3"/>
  <c r="BS36" i="3"/>
  <c r="BN36" i="3"/>
  <c r="BM36" i="3"/>
  <c r="BI36" i="3"/>
  <c r="AY36" i="3"/>
  <c r="AU36" i="3"/>
  <c r="AP36" i="3"/>
  <c r="AO36" i="3"/>
  <c r="AD36" i="3"/>
  <c r="Y36" i="3"/>
  <c r="V36" i="3"/>
  <c r="Z36" i="3" s="1"/>
  <c r="S36" i="3"/>
  <c r="K36" i="3"/>
  <c r="J36" i="3"/>
  <c r="L36" i="3" s="1"/>
  <c r="BV35" i="3"/>
  <c r="BU35" i="3"/>
  <c r="BS35" i="3"/>
  <c r="BN35" i="3"/>
  <c r="BM35" i="3"/>
  <c r="BI35" i="3"/>
  <c r="AY35" i="3"/>
  <c r="AU35" i="3"/>
  <c r="AP35" i="3"/>
  <c r="AO35" i="3"/>
  <c r="AD35" i="3"/>
  <c r="Z35" i="3"/>
  <c r="Y35" i="3"/>
  <c r="V35" i="3"/>
  <c r="S35" i="3"/>
  <c r="L35" i="3"/>
  <c r="K35" i="3"/>
  <c r="J35" i="3"/>
  <c r="BV33" i="3"/>
  <c r="BU33" i="3"/>
  <c r="BS33" i="3"/>
  <c r="BN33" i="3"/>
  <c r="BM33" i="3"/>
  <c r="BI33" i="3"/>
  <c r="AY33" i="3"/>
  <c r="AU33" i="3"/>
  <c r="AP33" i="3"/>
  <c r="AO33" i="3"/>
  <c r="AD33" i="3"/>
  <c r="Y33" i="3"/>
  <c r="V33" i="3"/>
  <c r="Z33" i="3" s="1"/>
  <c r="S33" i="3"/>
  <c r="K33" i="3"/>
  <c r="J33" i="3"/>
  <c r="L33" i="3" s="1"/>
  <c r="BV32" i="3"/>
  <c r="BU32" i="3"/>
  <c r="BS32" i="3"/>
  <c r="BN32" i="3"/>
  <c r="BM32" i="3"/>
  <c r="BI32" i="3"/>
  <c r="AY32" i="3"/>
  <c r="AU32" i="3"/>
  <c r="AP32" i="3"/>
  <c r="AO32" i="3"/>
  <c r="AD32" i="3"/>
  <c r="Y32" i="3"/>
  <c r="V32" i="3" s="1"/>
  <c r="Z32" i="3" s="1"/>
  <c r="S32" i="3"/>
  <c r="L32" i="3"/>
  <c r="K32" i="3"/>
  <c r="J32" i="3"/>
  <c r="BV31" i="3"/>
  <c r="BU31" i="3"/>
  <c r="BS31" i="3"/>
  <c r="BM31" i="3"/>
  <c r="BI31" i="3"/>
  <c r="AY31" i="3"/>
  <c r="AU31" i="3"/>
  <c r="AP31" i="3"/>
  <c r="AO31" i="3"/>
  <c r="AD31" i="3"/>
  <c r="Y31" i="3"/>
  <c r="S31" i="3"/>
  <c r="L31" i="3"/>
  <c r="K31" i="3"/>
  <c r="J31" i="3"/>
  <c r="BV30" i="3"/>
  <c r="BU30" i="3"/>
  <c r="BS30" i="3"/>
  <c r="BM30" i="3"/>
  <c r="BI30" i="3"/>
  <c r="AY30" i="3"/>
  <c r="AU30" i="3"/>
  <c r="AP30" i="3"/>
  <c r="AO30" i="3"/>
  <c r="AD30" i="3"/>
  <c r="Z30" i="3"/>
  <c r="Y30" i="3"/>
  <c r="V30" i="3"/>
  <c r="S30" i="3"/>
  <c r="K30" i="3"/>
  <c r="J30" i="3"/>
  <c r="L30" i="3" s="1"/>
  <c r="BV29" i="3"/>
  <c r="BU29" i="3"/>
  <c r="BS29" i="3"/>
  <c r="BN29" i="3"/>
  <c r="BM29" i="3"/>
  <c r="BI29" i="3"/>
  <c r="AY29" i="3"/>
  <c r="AU29" i="3"/>
  <c r="AP29" i="3"/>
  <c r="AO29" i="3"/>
  <c r="AD29" i="3"/>
  <c r="Z29" i="3"/>
  <c r="Y29" i="3"/>
  <c r="V29" i="3"/>
  <c r="S29" i="3"/>
  <c r="L29" i="3"/>
  <c r="K29" i="3"/>
  <c r="J29" i="3"/>
  <c r="BV28" i="3"/>
  <c r="BU28" i="3"/>
  <c r="BS28" i="3"/>
  <c r="BM28" i="3"/>
  <c r="BI28" i="3"/>
  <c r="AY28" i="3"/>
  <c r="AU28" i="3"/>
  <c r="AP28" i="3"/>
  <c r="AO28" i="3"/>
  <c r="AD28" i="3"/>
  <c r="Y28" i="3"/>
  <c r="S28" i="3"/>
  <c r="L28" i="3"/>
  <c r="K28" i="3"/>
  <c r="J28" i="3"/>
  <c r="BV27" i="3"/>
  <c r="BU27" i="3"/>
  <c r="BS27" i="3"/>
  <c r="BM27" i="3"/>
  <c r="BN27" i="3" s="1"/>
  <c r="BI27" i="3"/>
  <c r="AY27" i="3"/>
  <c r="AU27" i="3"/>
  <c r="AP27" i="3"/>
  <c r="AO27" i="3"/>
  <c r="AD27" i="3"/>
  <c r="Y27" i="3"/>
  <c r="V27" i="3"/>
  <c r="Z27" i="3" s="1"/>
  <c r="S27" i="3"/>
  <c r="K27" i="3"/>
  <c r="J27" i="3"/>
  <c r="L27" i="3" s="1"/>
  <c r="BV26" i="3"/>
  <c r="BU26" i="3"/>
  <c r="BS26" i="3"/>
  <c r="BM26" i="3"/>
  <c r="BN26" i="3" s="1"/>
  <c r="BI26" i="3"/>
  <c r="AY26" i="3"/>
  <c r="AU26" i="3"/>
  <c r="AP26" i="3"/>
  <c r="AO26" i="3"/>
  <c r="AD26" i="3"/>
  <c r="Y26" i="3"/>
  <c r="S26" i="3"/>
  <c r="L26" i="3"/>
  <c r="K26" i="3"/>
  <c r="J26" i="3"/>
  <c r="BV25" i="3"/>
  <c r="BU25" i="3"/>
  <c r="BS25" i="3"/>
  <c r="BM25" i="3"/>
  <c r="BN25" i="3" s="1"/>
  <c r="BI25" i="3"/>
  <c r="AY25" i="3"/>
  <c r="AU25" i="3"/>
  <c r="AP25" i="3"/>
  <c r="AO25" i="3"/>
  <c r="AD25" i="3"/>
  <c r="Y25" i="3"/>
  <c r="S25" i="3"/>
  <c r="V25" i="3" s="1"/>
  <c r="Z25" i="3" s="1"/>
  <c r="K25" i="3"/>
  <c r="J25" i="3"/>
  <c r="L25" i="3" s="1"/>
  <c r="BV24" i="3"/>
  <c r="BU24" i="3"/>
  <c r="BS24" i="3"/>
  <c r="BM24" i="3"/>
  <c r="BN24" i="3" s="1"/>
  <c r="AY24" i="3"/>
  <c r="AU24" i="3"/>
  <c r="AP24" i="3"/>
  <c r="AO24" i="3"/>
  <c r="AD24" i="3"/>
  <c r="Z24" i="3"/>
  <c r="Y24" i="3"/>
  <c r="V24" i="3"/>
  <c r="S24" i="3"/>
  <c r="L24" i="3"/>
  <c r="K24" i="3"/>
  <c r="J24" i="3"/>
  <c r="BV23" i="3"/>
  <c r="BU23" i="3"/>
  <c r="BS23" i="3"/>
  <c r="BN23" i="3"/>
  <c r="BI23" i="3"/>
  <c r="AY23" i="3"/>
  <c r="Y23" i="3"/>
  <c r="S23" i="3"/>
  <c r="V23" i="3" s="1"/>
  <c r="Z23" i="3" s="1"/>
  <c r="L23" i="3"/>
  <c r="K23" i="3"/>
  <c r="J23" i="3"/>
  <c r="BV22" i="3"/>
  <c r="BU22" i="3"/>
  <c r="BS22" i="3"/>
  <c r="BM22" i="3"/>
  <c r="BI22" i="3"/>
  <c r="AY22" i="3"/>
  <c r="AU22" i="3"/>
  <c r="AP22" i="3"/>
  <c r="AO22" i="3"/>
  <c r="AD22" i="3"/>
  <c r="Y22" i="3"/>
  <c r="V22" i="3"/>
  <c r="Z22" i="3" s="1"/>
  <c r="S22" i="3"/>
  <c r="L22" i="3"/>
  <c r="K22" i="3"/>
  <c r="J22" i="3"/>
  <c r="BV21" i="3"/>
  <c r="BU21" i="3"/>
  <c r="BS21" i="3"/>
  <c r="BN21" i="3"/>
  <c r="BM21" i="3"/>
  <c r="BI21" i="3"/>
  <c r="AY21" i="3"/>
  <c r="AU21" i="3"/>
  <c r="AP21" i="3"/>
  <c r="AO21" i="3"/>
  <c r="AD21" i="3"/>
  <c r="Z21" i="3"/>
  <c r="Y21" i="3"/>
  <c r="V21" i="3"/>
  <c r="S21" i="3"/>
  <c r="L21" i="3"/>
  <c r="K21" i="3"/>
  <c r="J21" i="3"/>
  <c r="BV20" i="3"/>
  <c r="BU20" i="3"/>
  <c r="BS20" i="3"/>
  <c r="BN20" i="3"/>
  <c r="BM20" i="3"/>
  <c r="BI20" i="3"/>
  <c r="AY20" i="3"/>
  <c r="AU20" i="3"/>
  <c r="AP20" i="3"/>
  <c r="AO20" i="3"/>
  <c r="AD20" i="3"/>
  <c r="Y20" i="3"/>
  <c r="S20" i="3"/>
  <c r="V20" i="3" s="1"/>
  <c r="Z20" i="3" s="1"/>
  <c r="K20" i="3"/>
  <c r="J20" i="3"/>
  <c r="L20" i="3" s="1"/>
  <c r="BV19" i="3"/>
  <c r="BU19" i="3"/>
  <c r="BS19" i="3"/>
  <c r="BN19" i="3"/>
  <c r="BI19" i="3"/>
  <c r="AY19" i="3"/>
  <c r="Y19" i="3"/>
  <c r="S19" i="3"/>
  <c r="V19" i="3" s="1"/>
  <c r="Z19" i="3" s="1"/>
  <c r="K19" i="3"/>
  <c r="J19" i="3"/>
  <c r="L19" i="3" s="1"/>
  <c r="BS18" i="3"/>
  <c r="BM18" i="3"/>
  <c r="BN18" i="3" s="1"/>
  <c r="BI18" i="3"/>
  <c r="AY18" i="3"/>
  <c r="AU18" i="3"/>
  <c r="AP18" i="3"/>
  <c r="AO18" i="3"/>
  <c r="AD18" i="3"/>
  <c r="Y18" i="3"/>
  <c r="S18" i="3"/>
  <c r="V18" i="3" s="1"/>
  <c r="Z18" i="3" s="1"/>
  <c r="K18" i="3"/>
  <c r="J18" i="3"/>
  <c r="L18" i="3" s="1"/>
  <c r="BS17" i="3"/>
  <c r="BM17" i="3"/>
  <c r="BI17" i="3"/>
  <c r="AY17" i="3"/>
  <c r="AU17" i="3"/>
  <c r="AP17" i="3"/>
  <c r="AO17" i="3"/>
  <c r="AD17" i="3"/>
  <c r="Y17" i="3"/>
  <c r="V17" i="3"/>
  <c r="Z17" i="3" s="1"/>
  <c r="S17" i="3"/>
  <c r="K17" i="3"/>
  <c r="J17" i="3"/>
  <c r="L17" i="3" s="1"/>
  <c r="BS16" i="3"/>
  <c r="BN16" i="3"/>
  <c r="BM16" i="3"/>
  <c r="BI16" i="3"/>
  <c r="AY16" i="3"/>
  <c r="AU16" i="3"/>
  <c r="AP16" i="3"/>
  <c r="AO16" i="3"/>
  <c r="AD16" i="3"/>
  <c r="Y16" i="3"/>
  <c r="V16" i="3"/>
  <c r="Z16" i="3" s="1"/>
  <c r="S16" i="3"/>
  <c r="K16" i="3"/>
  <c r="J16" i="3"/>
  <c r="L16" i="3" s="1"/>
  <c r="BS15" i="3"/>
  <c r="BN15" i="3"/>
  <c r="BM15" i="3"/>
  <c r="BI15" i="3"/>
  <c r="AY15" i="3"/>
  <c r="AU15" i="3"/>
  <c r="AP15" i="3"/>
  <c r="AO15" i="3"/>
  <c r="AD15" i="3"/>
  <c r="Y15" i="3"/>
  <c r="V15" i="3"/>
  <c r="Z15" i="3" s="1"/>
  <c r="S15" i="3"/>
  <c r="K15" i="3"/>
  <c r="J15" i="3"/>
  <c r="L15" i="3" s="1"/>
  <c r="BS14" i="3"/>
  <c r="BN14" i="3"/>
  <c r="BM14" i="3"/>
  <c r="BI14" i="3"/>
  <c r="AY14" i="3"/>
  <c r="AU14" i="3"/>
  <c r="AP14" i="3"/>
  <c r="AO14" i="3"/>
  <c r="AD14" i="3"/>
  <c r="Y14" i="3"/>
  <c r="V14" i="3"/>
  <c r="Z14" i="3" s="1"/>
  <c r="S14" i="3"/>
  <c r="K14" i="3"/>
  <c r="J14" i="3"/>
  <c r="L14" i="3" s="1"/>
  <c r="BS13" i="3"/>
  <c r="BN13" i="3"/>
  <c r="BM13" i="3"/>
  <c r="BI13" i="3"/>
  <c r="AY13" i="3"/>
  <c r="AU13" i="3"/>
  <c r="AP13" i="3"/>
  <c r="AO13" i="3"/>
  <c r="AD13" i="3"/>
  <c r="Y13" i="3"/>
  <c r="V13" i="3"/>
  <c r="Z13" i="3" s="1"/>
  <c r="S13" i="3"/>
  <c r="K13" i="3"/>
  <c r="J13" i="3"/>
  <c r="L13" i="3" s="1"/>
  <c r="BS12" i="3"/>
  <c r="BN12" i="3"/>
  <c r="BM12" i="3"/>
  <c r="BI12" i="3"/>
  <c r="AY12" i="3"/>
  <c r="AU12" i="3"/>
  <c r="AP12" i="3"/>
  <c r="AO12" i="3"/>
  <c r="AD12" i="3"/>
  <c r="Y12" i="3"/>
  <c r="V12" i="3"/>
  <c r="Z12" i="3" s="1"/>
  <c r="S12" i="3"/>
  <c r="K12" i="3"/>
  <c r="J12" i="3"/>
  <c r="L12" i="3" s="1"/>
  <c r="BS11" i="3"/>
  <c r="BN11" i="3"/>
  <c r="BM11" i="3"/>
  <c r="BI11" i="3"/>
  <c r="AY11" i="3"/>
  <c r="AU11" i="3"/>
  <c r="AP11" i="3"/>
  <c r="AO11" i="3"/>
  <c r="AD11" i="3"/>
  <c r="Y11" i="3"/>
  <c r="V11" i="3"/>
  <c r="Z11" i="3" s="1"/>
  <c r="S11" i="3"/>
  <c r="K11" i="3"/>
  <c r="J11" i="3"/>
  <c r="L11" i="3" s="1"/>
  <c r="BS10" i="3"/>
  <c r="BN10" i="3"/>
  <c r="BM10" i="3"/>
  <c r="BI10" i="3"/>
  <c r="AY10" i="3"/>
  <c r="AU10" i="3"/>
  <c r="AP10" i="3"/>
  <c r="AO10" i="3"/>
  <c r="AD10" i="3"/>
  <c r="Y10" i="3"/>
  <c r="V10" i="3"/>
  <c r="Z10" i="3" s="1"/>
  <c r="S10" i="3"/>
  <c r="K10" i="3"/>
  <c r="J10" i="3"/>
  <c r="L10" i="3" s="1"/>
  <c r="BS8" i="3"/>
  <c r="BN8" i="3"/>
  <c r="BM8" i="3"/>
  <c r="BI8" i="3"/>
  <c r="AY8" i="3"/>
  <c r="AU8" i="3"/>
  <c r="AP8" i="3"/>
  <c r="AO8" i="3"/>
  <c r="AD8" i="3"/>
  <c r="Y8" i="3"/>
  <c r="V8" i="3"/>
  <c r="Z8" i="3" s="1"/>
  <c r="S8" i="3"/>
  <c r="K8" i="3"/>
  <c r="J8" i="3"/>
  <c r="L8" i="3" s="1"/>
  <c r="BS7" i="3"/>
  <c r="BN7" i="3"/>
  <c r="BM7" i="3"/>
  <c r="BI7" i="3"/>
  <c r="AY7" i="3"/>
  <c r="AU7" i="3"/>
  <c r="AP7" i="3"/>
  <c r="AO7" i="3"/>
  <c r="AD7" i="3"/>
  <c r="Y7" i="3"/>
  <c r="V7" i="3"/>
  <c r="Z7" i="3" s="1"/>
  <c r="S7" i="3"/>
  <c r="K7" i="3"/>
  <c r="J7" i="3"/>
  <c r="L7" i="3" s="1"/>
  <c r="BW85" i="2"/>
  <c r="BV85" i="2"/>
  <c r="BW82" i="2"/>
  <c r="BV82" i="2"/>
  <c r="BT82" i="2"/>
  <c r="BN82" i="2"/>
  <c r="BM82" i="2"/>
  <c r="BI82" i="2"/>
  <c r="AY82" i="2"/>
  <c r="AU82" i="2"/>
  <c r="AP82" i="2"/>
  <c r="AO82" i="2"/>
  <c r="AD82" i="2"/>
  <c r="Y82" i="2"/>
  <c r="V82" i="2"/>
  <c r="Z82" i="2" s="1"/>
  <c r="S82" i="2"/>
  <c r="K82" i="2"/>
  <c r="J82" i="2"/>
  <c r="L82" i="2" s="1"/>
  <c r="BW81" i="2"/>
  <c r="BV81" i="2"/>
  <c r="BT81" i="2"/>
  <c r="BM81" i="2"/>
  <c r="BI81" i="2"/>
  <c r="AY81" i="2"/>
  <c r="AU81" i="2"/>
  <c r="AP81" i="2"/>
  <c r="AO81" i="2"/>
  <c r="AD81" i="2"/>
  <c r="Y81" i="2"/>
  <c r="V81" i="2"/>
  <c r="Z81" i="2" s="1"/>
  <c r="S81" i="2"/>
  <c r="K81" i="2"/>
  <c r="J81" i="2"/>
  <c r="L81" i="2" s="1"/>
  <c r="BW80" i="2"/>
  <c r="BV80" i="2"/>
  <c r="BT80" i="2"/>
  <c r="BM80" i="2"/>
  <c r="BN80" i="2" s="1"/>
  <c r="BI80" i="2"/>
  <c r="AY80" i="2"/>
  <c r="AU80" i="2"/>
  <c r="AP80" i="2"/>
  <c r="AO80" i="2"/>
  <c r="AD80" i="2"/>
  <c r="Y80" i="2"/>
  <c r="S80" i="2"/>
  <c r="L80" i="2"/>
  <c r="K80" i="2"/>
  <c r="J80" i="2"/>
  <c r="BW79" i="2"/>
  <c r="BV79" i="2"/>
  <c r="BT79" i="2"/>
  <c r="BM79" i="2"/>
  <c r="BN79" i="2" s="1"/>
  <c r="BI79" i="2"/>
  <c r="AY79" i="2"/>
  <c r="AU79" i="2"/>
  <c r="AP79" i="2"/>
  <c r="AO79" i="2"/>
  <c r="AD79" i="2"/>
  <c r="Y79" i="2"/>
  <c r="S79" i="2"/>
  <c r="V79" i="2" s="1"/>
  <c r="Z79" i="2" s="1"/>
  <c r="K79" i="2"/>
  <c r="J79" i="2"/>
  <c r="L79" i="2" s="1"/>
  <c r="BW78" i="2"/>
  <c r="BV78" i="2"/>
  <c r="BT78" i="2"/>
  <c r="BM78" i="2"/>
  <c r="BN78" i="2" s="1"/>
  <c r="AY78" i="2"/>
  <c r="AU78" i="2"/>
  <c r="AP78" i="2"/>
  <c r="AO78" i="2"/>
  <c r="AD78" i="2"/>
  <c r="Z78" i="2"/>
  <c r="Y78" i="2"/>
  <c r="V78" i="2"/>
  <c r="S78" i="2"/>
  <c r="L78" i="2"/>
  <c r="K78" i="2"/>
  <c r="J78" i="2"/>
  <c r="BW77" i="2"/>
  <c r="BV77" i="2"/>
  <c r="BT77" i="2"/>
  <c r="BM77" i="2"/>
  <c r="AY77" i="2"/>
  <c r="AU77" i="2"/>
  <c r="AP77" i="2"/>
  <c r="AO77" i="2"/>
  <c r="AD77" i="2"/>
  <c r="Z77" i="2"/>
  <c r="Y77" i="2"/>
  <c r="V77" i="2"/>
  <c r="S77" i="2"/>
  <c r="L77" i="2"/>
  <c r="K77" i="2"/>
  <c r="J77" i="2"/>
  <c r="BW76" i="2"/>
  <c r="BV76" i="2"/>
  <c r="BT76" i="2"/>
  <c r="BM76" i="2"/>
  <c r="BI76" i="2"/>
  <c r="AY76" i="2"/>
  <c r="AU76" i="2"/>
  <c r="AP76" i="2"/>
  <c r="AO76" i="2"/>
  <c r="AD76" i="2"/>
  <c r="Y76" i="2"/>
  <c r="S76" i="2"/>
  <c r="L76" i="2"/>
  <c r="K76" i="2"/>
  <c r="J76" i="2"/>
  <c r="BW75" i="2"/>
  <c r="BV75" i="2"/>
  <c r="BT75" i="2"/>
  <c r="BM75" i="2"/>
  <c r="BN75" i="2" s="1"/>
  <c r="BI75" i="2"/>
  <c r="AY75" i="2"/>
  <c r="AU75" i="2"/>
  <c r="AP75" i="2"/>
  <c r="AO75" i="2"/>
  <c r="AD75" i="2"/>
  <c r="Y75" i="2"/>
  <c r="V75" i="2" s="1"/>
  <c r="Z75" i="2" s="1"/>
  <c r="S75" i="2"/>
  <c r="K75" i="2"/>
  <c r="J75" i="2"/>
  <c r="L75" i="2" s="1"/>
  <c r="BW74" i="2"/>
  <c r="BV74" i="2"/>
  <c r="BT74" i="2"/>
  <c r="BN74" i="2"/>
  <c r="BM74" i="2"/>
  <c r="BI74" i="2"/>
  <c r="AY74" i="2"/>
  <c r="AU74" i="2"/>
  <c r="AP74" i="2"/>
  <c r="AO74" i="2"/>
  <c r="AD74" i="2"/>
  <c r="Y74" i="2"/>
  <c r="S74" i="2"/>
  <c r="L74" i="2"/>
  <c r="K74" i="2"/>
  <c r="J74" i="2"/>
  <c r="BW73" i="2"/>
  <c r="BV73" i="2"/>
  <c r="BT73" i="2"/>
  <c r="BM73" i="2"/>
  <c r="BI73" i="2"/>
  <c r="AY73" i="2"/>
  <c r="AU73" i="2"/>
  <c r="AP73" i="2"/>
  <c r="AO73" i="2"/>
  <c r="AD73" i="2"/>
  <c r="Z73" i="2"/>
  <c r="Y73" i="2"/>
  <c r="V73" i="2"/>
  <c r="S73" i="2"/>
  <c r="L73" i="2"/>
  <c r="K73" i="2"/>
  <c r="J73" i="2"/>
  <c r="BW72" i="2"/>
  <c r="BV72" i="2"/>
  <c r="BT72" i="2"/>
  <c r="BM72" i="2"/>
  <c r="BI72" i="2"/>
  <c r="AY72" i="2"/>
  <c r="AU72" i="2"/>
  <c r="AP72" i="2"/>
  <c r="AO72" i="2"/>
  <c r="AD72" i="2"/>
  <c r="Y72" i="2"/>
  <c r="S72" i="2"/>
  <c r="K72" i="2"/>
  <c r="J72" i="2"/>
  <c r="L72" i="2" s="1"/>
  <c r="BW71" i="2"/>
  <c r="BV71" i="2"/>
  <c r="BT71" i="2"/>
  <c r="BM71" i="2"/>
  <c r="BN71" i="2" s="1"/>
  <c r="BI71" i="2"/>
  <c r="AY71" i="2"/>
  <c r="AU71" i="2"/>
  <c r="AP71" i="2"/>
  <c r="AO71" i="2"/>
  <c r="AD71" i="2"/>
  <c r="Y71" i="2"/>
  <c r="S71" i="2"/>
  <c r="V71" i="2" s="1"/>
  <c r="Z71" i="2" s="1"/>
  <c r="L71" i="2"/>
  <c r="K71" i="2"/>
  <c r="J71" i="2"/>
  <c r="BW70" i="2"/>
  <c r="BV70" i="2"/>
  <c r="BT70" i="2"/>
  <c r="BM70" i="2"/>
  <c r="BI70" i="2"/>
  <c r="AY70" i="2"/>
  <c r="AU70" i="2"/>
  <c r="AP70" i="2"/>
  <c r="AO70" i="2"/>
  <c r="AD70" i="2"/>
  <c r="Y70" i="2"/>
  <c r="V70" i="2"/>
  <c r="Z70" i="2" s="1"/>
  <c r="S70" i="2"/>
  <c r="K70" i="2"/>
  <c r="J70" i="2"/>
  <c r="L70" i="2" s="1"/>
  <c r="BW69" i="2"/>
  <c r="BV69" i="2"/>
  <c r="BT69" i="2"/>
  <c r="AY69" i="2"/>
  <c r="Y69" i="2"/>
  <c r="S69" i="2"/>
  <c r="L69" i="2"/>
  <c r="K69" i="2"/>
  <c r="J69" i="2"/>
  <c r="BW68" i="2"/>
  <c r="BV68" i="2"/>
  <c r="BT68" i="2"/>
  <c r="BM68" i="2"/>
  <c r="BI68" i="2"/>
  <c r="AY68" i="2"/>
  <c r="AU68" i="2"/>
  <c r="AP68" i="2"/>
  <c r="AO68" i="2"/>
  <c r="AD68" i="2"/>
  <c r="Z68" i="2"/>
  <c r="Y68" i="2"/>
  <c r="V68" i="2"/>
  <c r="S68" i="2"/>
  <c r="K68" i="2"/>
  <c r="J68" i="2"/>
  <c r="L68" i="2" s="1"/>
  <c r="BW67" i="2"/>
  <c r="BV67" i="2"/>
  <c r="BT67" i="2"/>
  <c r="BN67" i="2"/>
  <c r="BM67" i="2"/>
  <c r="BI67" i="2"/>
  <c r="AY67" i="2"/>
  <c r="AU67" i="2"/>
  <c r="AP67" i="2"/>
  <c r="AO67" i="2"/>
  <c r="AD67" i="2"/>
  <c r="Z67" i="2"/>
  <c r="Y67" i="2"/>
  <c r="V67" i="2"/>
  <c r="S67" i="2"/>
  <c r="L67" i="2"/>
  <c r="K67" i="2"/>
  <c r="J67" i="2"/>
  <c r="BW66" i="2"/>
  <c r="BV66" i="2"/>
  <c r="BT66" i="2"/>
  <c r="BN66" i="2"/>
  <c r="BM66" i="2"/>
  <c r="BI66" i="2"/>
  <c r="AY66" i="2"/>
  <c r="AU66" i="2"/>
  <c r="AP66" i="2"/>
  <c r="AO66" i="2"/>
  <c r="AD66" i="2"/>
  <c r="Y66" i="2"/>
  <c r="S66" i="2"/>
  <c r="V66" i="2" s="1"/>
  <c r="Z66" i="2" s="1"/>
  <c r="L66" i="2"/>
  <c r="K66" i="2"/>
  <c r="J66" i="2"/>
  <c r="BW65" i="2"/>
  <c r="BV65" i="2"/>
  <c r="BT65" i="2"/>
  <c r="BM65" i="2"/>
  <c r="BI65" i="2"/>
  <c r="AY65" i="2"/>
  <c r="AU65" i="2"/>
  <c r="AP65" i="2"/>
  <c r="AO65" i="2"/>
  <c r="AD65" i="2"/>
  <c r="Y65" i="2"/>
  <c r="S65" i="2"/>
  <c r="V65" i="2" s="1"/>
  <c r="Z65" i="2" s="1"/>
  <c r="K65" i="2"/>
  <c r="J65" i="2"/>
  <c r="L65" i="2" s="1"/>
  <c r="BW64" i="2"/>
  <c r="BV64" i="2"/>
  <c r="BT64" i="2"/>
  <c r="BM64" i="2"/>
  <c r="BN64" i="2" s="1"/>
  <c r="BI64" i="2"/>
  <c r="AY64" i="2"/>
  <c r="AU64" i="2"/>
  <c r="AP64" i="2"/>
  <c r="AO64" i="2"/>
  <c r="AD64" i="2"/>
  <c r="Y64" i="2"/>
  <c r="S64" i="2"/>
  <c r="V64" i="2" s="1"/>
  <c r="Z64" i="2" s="1"/>
  <c r="L64" i="2"/>
  <c r="K64" i="2"/>
  <c r="J64" i="2"/>
  <c r="BW63" i="2"/>
  <c r="BV63" i="2"/>
  <c r="BT63" i="2"/>
  <c r="BM63" i="2"/>
  <c r="BI63" i="2"/>
  <c r="AY63" i="2"/>
  <c r="AU63" i="2"/>
  <c r="AP63" i="2"/>
  <c r="AO63" i="2"/>
  <c r="AD63" i="2"/>
  <c r="Y63" i="2"/>
  <c r="V63" i="2"/>
  <c r="Z63" i="2" s="1"/>
  <c r="S63" i="2"/>
  <c r="K63" i="2"/>
  <c r="J63" i="2"/>
  <c r="L63" i="2" s="1"/>
  <c r="BW62" i="2"/>
  <c r="BV62" i="2"/>
  <c r="BT62" i="2"/>
  <c r="BM62" i="2"/>
  <c r="BI62" i="2"/>
  <c r="AY62" i="2"/>
  <c r="AU62" i="2"/>
  <c r="AP62" i="2"/>
  <c r="AO62" i="2"/>
  <c r="AD62" i="2"/>
  <c r="Y62" i="2"/>
  <c r="S62" i="2"/>
  <c r="V62" i="2" s="1"/>
  <c r="Z62" i="2" s="1"/>
  <c r="K62" i="2"/>
  <c r="J62" i="2"/>
  <c r="L62" i="2" s="1"/>
  <c r="BW61" i="2"/>
  <c r="BV61" i="2"/>
  <c r="BT61" i="2"/>
  <c r="BM61" i="2"/>
  <c r="BI61" i="2"/>
  <c r="AY61" i="2"/>
  <c r="AU61" i="2"/>
  <c r="AP61" i="2"/>
  <c r="AO61" i="2"/>
  <c r="AD61" i="2"/>
  <c r="Y61" i="2"/>
  <c r="V61" i="2"/>
  <c r="Z61" i="2" s="1"/>
  <c r="S61" i="2"/>
  <c r="L61" i="2"/>
  <c r="K61" i="2"/>
  <c r="J61" i="2"/>
  <c r="BW60" i="2"/>
  <c r="BV60" i="2"/>
  <c r="BT60" i="2"/>
  <c r="BN60" i="2"/>
  <c r="BM60" i="2"/>
  <c r="AY60" i="2"/>
  <c r="AU60" i="2"/>
  <c r="AP60" i="2"/>
  <c r="AO60" i="2"/>
  <c r="AD60" i="2"/>
  <c r="Y60" i="2"/>
  <c r="S60" i="2"/>
  <c r="V60" i="2" s="1"/>
  <c r="Z60" i="2" s="1"/>
  <c r="L60" i="2"/>
  <c r="K60" i="2"/>
  <c r="J60" i="2"/>
  <c r="BW59" i="2"/>
  <c r="BV59" i="2"/>
  <c r="BT59" i="2"/>
  <c r="BM59" i="2"/>
  <c r="BN59" i="2" s="1"/>
  <c r="BI59" i="2"/>
  <c r="AY59" i="2"/>
  <c r="AU59" i="2"/>
  <c r="AP59" i="2"/>
  <c r="AO59" i="2"/>
  <c r="AD59" i="2"/>
  <c r="Y59" i="2"/>
  <c r="S59" i="2"/>
  <c r="V59" i="2" s="1"/>
  <c r="Z59" i="2" s="1"/>
  <c r="K59" i="2"/>
  <c r="J59" i="2"/>
  <c r="L59" i="2" s="1"/>
  <c r="BW58" i="2"/>
  <c r="BV58" i="2"/>
  <c r="BT58" i="2"/>
  <c r="BM58" i="2"/>
  <c r="BN58" i="2" s="1"/>
  <c r="BI58" i="2"/>
  <c r="AY58" i="2"/>
  <c r="AU58" i="2"/>
  <c r="AP58" i="2"/>
  <c r="AO58" i="2"/>
  <c r="AD58" i="2"/>
  <c r="Y58" i="2"/>
  <c r="S58" i="2"/>
  <c r="V58" i="2" s="1"/>
  <c r="Z58" i="2" s="1"/>
  <c r="L58" i="2"/>
  <c r="K58" i="2"/>
  <c r="J58" i="2"/>
  <c r="BW57" i="2"/>
  <c r="BV57" i="2"/>
  <c r="BT57" i="2"/>
  <c r="BM57" i="2"/>
  <c r="BN57" i="2" s="1"/>
  <c r="BI57" i="2"/>
  <c r="AY57" i="2"/>
  <c r="AU57" i="2"/>
  <c r="AP57" i="2"/>
  <c r="AO57" i="2"/>
  <c r="AD57" i="2"/>
  <c r="Y57" i="2"/>
  <c r="S57" i="2"/>
  <c r="V57" i="2" s="1"/>
  <c r="Z57" i="2" s="1"/>
  <c r="K57" i="2"/>
  <c r="J57" i="2"/>
  <c r="L57" i="2" s="1"/>
  <c r="BW56" i="2"/>
  <c r="BV56" i="2"/>
  <c r="BT56" i="2"/>
  <c r="BM56" i="2"/>
  <c r="BN56" i="2" s="1"/>
  <c r="BI56" i="2"/>
  <c r="AY56" i="2"/>
  <c r="AU56" i="2"/>
  <c r="AP56" i="2"/>
  <c r="AO56" i="2"/>
  <c r="AD56" i="2"/>
  <c r="Y56" i="2"/>
  <c r="S56" i="2"/>
  <c r="V56" i="2" s="1"/>
  <c r="Z56" i="2" s="1"/>
  <c r="L56" i="2"/>
  <c r="K56" i="2"/>
  <c r="J56" i="2"/>
  <c r="BW55" i="2"/>
  <c r="BV55" i="2"/>
  <c r="BT55" i="2"/>
  <c r="BM55" i="2"/>
  <c r="BN55" i="2" s="1"/>
  <c r="AY55" i="2"/>
  <c r="AU55" i="2"/>
  <c r="AP55" i="2"/>
  <c r="AO55" i="2"/>
  <c r="AD55" i="2"/>
  <c r="Y55" i="2"/>
  <c r="S55" i="2"/>
  <c r="V55" i="2" s="1"/>
  <c r="Z55" i="2" s="1"/>
  <c r="K55" i="2"/>
  <c r="J55" i="2"/>
  <c r="L55" i="2" s="1"/>
  <c r="BW54" i="2"/>
  <c r="BV54" i="2"/>
  <c r="BT54" i="2"/>
  <c r="BM54" i="2"/>
  <c r="BN54" i="2" s="1"/>
  <c r="BI54" i="2"/>
  <c r="AY54" i="2"/>
  <c r="AU54" i="2"/>
  <c r="AP54" i="2"/>
  <c r="AO54" i="2"/>
  <c r="AD54" i="2"/>
  <c r="Y54" i="2"/>
  <c r="V54" i="2" s="1"/>
  <c r="Z54" i="2" s="1"/>
  <c r="S54" i="2"/>
  <c r="L54" i="2"/>
  <c r="K54" i="2"/>
  <c r="J54" i="2"/>
  <c r="BW53" i="2"/>
  <c r="BV53" i="2"/>
  <c r="BT53" i="2"/>
  <c r="BN53" i="2"/>
  <c r="BM53" i="2"/>
  <c r="BI53" i="2"/>
  <c r="AY53" i="2"/>
  <c r="AU53" i="2"/>
  <c r="AP53" i="2"/>
  <c r="AO53" i="2"/>
  <c r="AD53" i="2"/>
  <c r="Y53" i="2"/>
  <c r="V53" i="2"/>
  <c r="Z53" i="2" s="1"/>
  <c r="S53" i="2"/>
  <c r="L53" i="2"/>
  <c r="K53" i="2"/>
  <c r="J53" i="2"/>
  <c r="BW52" i="2"/>
  <c r="BV52" i="2"/>
  <c r="BT52" i="2"/>
  <c r="BN52" i="2"/>
  <c r="BM52" i="2"/>
  <c r="BI52" i="2"/>
  <c r="AY52" i="2"/>
  <c r="AU52" i="2"/>
  <c r="AP52" i="2"/>
  <c r="AO52" i="2"/>
  <c r="AD52" i="2"/>
  <c r="Z52" i="2"/>
  <c r="Y52" i="2"/>
  <c r="V52" i="2"/>
  <c r="S52" i="2"/>
  <c r="L52" i="2"/>
  <c r="K52" i="2"/>
  <c r="J52" i="2"/>
  <c r="BW51" i="2"/>
  <c r="BV51" i="2"/>
  <c r="BT51" i="2"/>
  <c r="BM51" i="2"/>
  <c r="BI51" i="2"/>
  <c r="AY51" i="2"/>
  <c r="AU51" i="2"/>
  <c r="AP51" i="2"/>
  <c r="AO51" i="2"/>
  <c r="AD51" i="2"/>
  <c r="Y51" i="2"/>
  <c r="S51" i="2"/>
  <c r="L51" i="2"/>
  <c r="K51" i="2"/>
  <c r="J51" i="2"/>
  <c r="BW50" i="2"/>
  <c r="BV50" i="2"/>
  <c r="BT50" i="2"/>
  <c r="BM50" i="2"/>
  <c r="BI50" i="2"/>
  <c r="AY50" i="2"/>
  <c r="AU50" i="2"/>
  <c r="AP50" i="2"/>
  <c r="AO50" i="2"/>
  <c r="AD50" i="2"/>
  <c r="Z50" i="2"/>
  <c r="Y50" i="2"/>
  <c r="V50" i="2"/>
  <c r="S50" i="2"/>
  <c r="L50" i="2"/>
  <c r="K50" i="2"/>
  <c r="J50" i="2"/>
  <c r="BW49" i="2"/>
  <c r="BV49" i="2"/>
  <c r="BT49" i="2"/>
  <c r="BN49" i="2"/>
  <c r="BM49" i="2"/>
  <c r="BI49" i="2"/>
  <c r="AY49" i="2"/>
  <c r="AU49" i="2"/>
  <c r="AP49" i="2"/>
  <c r="AO49" i="2"/>
  <c r="AD49" i="2"/>
  <c r="Y49" i="2"/>
  <c r="V49" i="2" s="1"/>
  <c r="Z49" i="2" s="1"/>
  <c r="S49" i="2"/>
  <c r="K49" i="2"/>
  <c r="J49" i="2"/>
  <c r="L49" i="2" s="1"/>
  <c r="BW48" i="2"/>
  <c r="BV48" i="2"/>
  <c r="BT48" i="2"/>
  <c r="BN48" i="2"/>
  <c r="BM48" i="2"/>
  <c r="BI48" i="2"/>
  <c r="AY48" i="2"/>
  <c r="AU48" i="2"/>
  <c r="AP48" i="2"/>
  <c r="AO48" i="2"/>
  <c r="AD48" i="2"/>
  <c r="Y48" i="2"/>
  <c r="S48" i="2"/>
  <c r="V48" i="2" s="1"/>
  <c r="Z48" i="2" s="1"/>
  <c r="L48" i="2"/>
  <c r="K48" i="2"/>
  <c r="J48" i="2"/>
  <c r="BW47" i="2"/>
  <c r="BV47" i="2"/>
  <c r="BT47" i="2"/>
  <c r="BI47" i="2"/>
  <c r="AY47" i="2"/>
  <c r="AU47" i="2"/>
  <c r="AP47" i="2"/>
  <c r="AO47" i="2"/>
  <c r="AD47" i="2"/>
  <c r="Y47" i="2"/>
  <c r="S47" i="2"/>
  <c r="V47" i="2" s="1"/>
  <c r="Z47" i="2" s="1"/>
  <c r="L47" i="2"/>
  <c r="K47" i="2"/>
  <c r="J47" i="2"/>
  <c r="BW46" i="2"/>
  <c r="BV46" i="2"/>
  <c r="BT46" i="2"/>
  <c r="BM46" i="2"/>
  <c r="BI46" i="2"/>
  <c r="AY46" i="2"/>
  <c r="AU46" i="2"/>
  <c r="AP46" i="2"/>
  <c r="AO46" i="2"/>
  <c r="AD46" i="2"/>
  <c r="Y46" i="2"/>
  <c r="S46" i="2"/>
  <c r="V46" i="2" s="1"/>
  <c r="Z46" i="2" s="1"/>
  <c r="K46" i="2"/>
  <c r="J46" i="2"/>
  <c r="L46" i="2" s="1"/>
  <c r="BW45" i="2"/>
  <c r="BV45" i="2"/>
  <c r="BT45" i="2"/>
  <c r="BN45" i="2"/>
  <c r="BM45" i="2"/>
  <c r="AY45" i="2"/>
  <c r="AU45" i="2"/>
  <c r="AP45" i="2"/>
  <c r="AO45" i="2"/>
  <c r="AD45" i="2"/>
  <c r="Y45" i="2"/>
  <c r="V45" i="2" s="1"/>
  <c r="Z45" i="2" s="1"/>
  <c r="S45" i="2"/>
  <c r="L45" i="2"/>
  <c r="K45" i="2"/>
  <c r="J45" i="2"/>
  <c r="BW44" i="2"/>
  <c r="BV44" i="2"/>
  <c r="BT44" i="2"/>
  <c r="BN44" i="2"/>
  <c r="BM44" i="2"/>
  <c r="BI44" i="2"/>
  <c r="AY44" i="2"/>
  <c r="AU44" i="2"/>
  <c r="AP44" i="2"/>
  <c r="AO44" i="2"/>
  <c r="AD44" i="2"/>
  <c r="Y44" i="2"/>
  <c r="S44" i="2"/>
  <c r="V44" i="2" s="1"/>
  <c r="Z44" i="2" s="1"/>
  <c r="L44" i="2"/>
  <c r="K44" i="2"/>
  <c r="J44" i="2"/>
  <c r="BW43" i="2"/>
  <c r="BV43" i="2"/>
  <c r="BT43" i="2"/>
  <c r="BM43" i="2"/>
  <c r="BN43" i="2" s="1"/>
  <c r="AY43" i="2"/>
  <c r="AU43" i="2"/>
  <c r="AP43" i="2"/>
  <c r="AO43" i="2"/>
  <c r="AD43" i="2"/>
  <c r="Y43" i="2"/>
  <c r="S43" i="2"/>
  <c r="V43" i="2" s="1"/>
  <c r="Z43" i="2" s="1"/>
  <c r="K43" i="2"/>
  <c r="J43" i="2"/>
  <c r="L43" i="2" s="1"/>
  <c r="BW42" i="2"/>
  <c r="BV42" i="2"/>
  <c r="BT42" i="2"/>
  <c r="BI42" i="2"/>
  <c r="AY42" i="2"/>
  <c r="Y42" i="2"/>
  <c r="V42" i="2" s="1"/>
  <c r="Z42" i="2" s="1"/>
  <c r="S42" i="2"/>
  <c r="K42" i="2"/>
  <c r="J42" i="2"/>
  <c r="L42" i="2" s="1"/>
  <c r="BW41" i="2"/>
  <c r="BV41" i="2"/>
  <c r="BT41" i="2"/>
  <c r="BM41" i="2"/>
  <c r="BI41" i="2"/>
  <c r="AY41" i="2"/>
  <c r="AU41" i="2"/>
  <c r="AP41" i="2"/>
  <c r="AO41" i="2"/>
  <c r="AD41" i="2"/>
  <c r="Y41" i="2"/>
  <c r="V41" i="2" s="1"/>
  <c r="Z41" i="2" s="1"/>
  <c r="S41" i="2"/>
  <c r="L41" i="2"/>
  <c r="K41" i="2"/>
  <c r="J41" i="2"/>
  <c r="BW40" i="2"/>
  <c r="BV40" i="2"/>
  <c r="BT40" i="2"/>
  <c r="BN40" i="2"/>
  <c r="BM40" i="2"/>
  <c r="BI40" i="2"/>
  <c r="AY40" i="2"/>
  <c r="AU40" i="2"/>
  <c r="AP40" i="2"/>
  <c r="AO40" i="2"/>
  <c r="AD40" i="2"/>
  <c r="Y40" i="2"/>
  <c r="S40" i="2"/>
  <c r="V40" i="2" s="1"/>
  <c r="Z40" i="2" s="1"/>
  <c r="K40" i="2"/>
  <c r="J40" i="2"/>
  <c r="L40" i="2" s="1"/>
  <c r="BW39" i="2"/>
  <c r="BV39" i="2"/>
  <c r="BT39" i="2"/>
  <c r="BM39" i="2"/>
  <c r="BI39" i="2"/>
  <c r="AY39" i="2"/>
  <c r="AU39" i="2"/>
  <c r="AP39" i="2"/>
  <c r="AO39" i="2"/>
  <c r="AD39" i="2"/>
  <c r="Y39" i="2"/>
  <c r="S39" i="2"/>
  <c r="V39" i="2" s="1"/>
  <c r="Z39" i="2" s="1"/>
  <c r="K39" i="2"/>
  <c r="J39" i="2"/>
  <c r="L39" i="2" s="1"/>
  <c r="BW38" i="2"/>
  <c r="BV38" i="2"/>
  <c r="BT38" i="2"/>
  <c r="BM38" i="2"/>
  <c r="BI38" i="2"/>
  <c r="AY38" i="2"/>
  <c r="AU38" i="2"/>
  <c r="AP38" i="2"/>
  <c r="AO38" i="2"/>
  <c r="AD38" i="2"/>
  <c r="Y38" i="2"/>
  <c r="V38" i="2" s="1"/>
  <c r="Z38" i="2" s="1"/>
  <c r="S38" i="2"/>
  <c r="K38" i="2"/>
  <c r="J38" i="2"/>
  <c r="L38" i="2" s="1"/>
  <c r="BW37" i="2"/>
  <c r="BV37" i="2"/>
  <c r="BT37" i="2"/>
  <c r="BN37" i="2"/>
  <c r="BM37" i="2"/>
  <c r="BI37" i="2"/>
  <c r="AY37" i="2"/>
  <c r="AU37" i="2"/>
  <c r="AP37" i="2"/>
  <c r="AO37" i="2"/>
  <c r="AD37" i="2"/>
  <c r="Y37" i="2"/>
  <c r="S37" i="2"/>
  <c r="V37" i="2" s="1"/>
  <c r="Z37" i="2" s="1"/>
  <c r="L37" i="2"/>
  <c r="K37" i="2"/>
  <c r="J37" i="2"/>
  <c r="BW36" i="2"/>
  <c r="BV36" i="2"/>
  <c r="BT36" i="2"/>
  <c r="BM36" i="2"/>
  <c r="BN36" i="2" s="1"/>
  <c r="BI36" i="2"/>
  <c r="AY36" i="2"/>
  <c r="AU36" i="2"/>
  <c r="AP36" i="2"/>
  <c r="AO36" i="2"/>
  <c r="AD36" i="2"/>
  <c r="Y36" i="2"/>
  <c r="V36" i="2"/>
  <c r="Z36" i="2" s="1"/>
  <c r="S36" i="2"/>
  <c r="L36" i="2"/>
  <c r="K36" i="2"/>
  <c r="J36" i="2"/>
  <c r="BW35" i="2"/>
  <c r="BV35" i="2"/>
  <c r="BT35" i="2"/>
  <c r="BN35" i="2"/>
  <c r="BM35" i="2"/>
  <c r="BI35" i="2"/>
  <c r="AY35" i="2"/>
  <c r="AU35" i="2"/>
  <c r="AP35" i="2"/>
  <c r="AO35" i="2"/>
  <c r="AD35" i="2"/>
  <c r="Z35" i="2"/>
  <c r="Y35" i="2"/>
  <c r="V35" i="2"/>
  <c r="S35" i="2"/>
  <c r="L35" i="2"/>
  <c r="K35" i="2"/>
  <c r="J35" i="2"/>
  <c r="BW33" i="2"/>
  <c r="BV33" i="2"/>
  <c r="BT33" i="2"/>
  <c r="BN33" i="2"/>
  <c r="BM33" i="2"/>
  <c r="BI33" i="2"/>
  <c r="AY33" i="2"/>
  <c r="AU33" i="2"/>
  <c r="AP33" i="2"/>
  <c r="AO33" i="2"/>
  <c r="AD33" i="2"/>
  <c r="Y33" i="2"/>
  <c r="V33" i="2" s="1"/>
  <c r="Z33" i="2" s="1"/>
  <c r="S33" i="2"/>
  <c r="K33" i="2"/>
  <c r="J33" i="2"/>
  <c r="L33" i="2" s="1"/>
  <c r="BW32" i="2"/>
  <c r="BV32" i="2"/>
  <c r="BT32" i="2"/>
  <c r="BN32" i="2"/>
  <c r="BM32" i="2"/>
  <c r="BI32" i="2"/>
  <c r="AY32" i="2"/>
  <c r="AU32" i="2"/>
  <c r="AP32" i="2"/>
  <c r="AO32" i="2"/>
  <c r="AD32" i="2"/>
  <c r="Y32" i="2"/>
  <c r="S32" i="2"/>
  <c r="V32" i="2" s="1"/>
  <c r="Z32" i="2" s="1"/>
  <c r="L32" i="2"/>
  <c r="K32" i="2"/>
  <c r="J32" i="2"/>
  <c r="BW31" i="2"/>
  <c r="BV31" i="2"/>
  <c r="BT31" i="2"/>
  <c r="BM31" i="2"/>
  <c r="BI31" i="2"/>
  <c r="AY31" i="2"/>
  <c r="AU31" i="2"/>
  <c r="AP31" i="2"/>
  <c r="AO31" i="2"/>
  <c r="AD31" i="2"/>
  <c r="Y31" i="2"/>
  <c r="S31" i="2"/>
  <c r="V31" i="2" s="1"/>
  <c r="Z31" i="2" s="1"/>
  <c r="L31" i="2"/>
  <c r="K31" i="2"/>
  <c r="J31" i="2"/>
  <c r="BW30" i="2"/>
  <c r="BV30" i="2"/>
  <c r="BT30" i="2"/>
  <c r="BM30" i="2"/>
  <c r="BI30" i="2"/>
  <c r="AY30" i="2"/>
  <c r="AU30" i="2"/>
  <c r="AP30" i="2"/>
  <c r="AO30" i="2"/>
  <c r="AD30" i="2"/>
  <c r="Y30" i="2"/>
  <c r="S30" i="2"/>
  <c r="V30" i="2" s="1"/>
  <c r="Z30" i="2" s="1"/>
  <c r="L30" i="2"/>
  <c r="K30" i="2"/>
  <c r="J30" i="2"/>
  <c r="BW29" i="2"/>
  <c r="BV29" i="2"/>
  <c r="BT29" i="2"/>
  <c r="BM29" i="2"/>
  <c r="BN29" i="2" s="1"/>
  <c r="BI29" i="2"/>
  <c r="AY29" i="2"/>
  <c r="AU29" i="2"/>
  <c r="AP29" i="2"/>
  <c r="AO29" i="2"/>
  <c r="AD29" i="2"/>
  <c r="Y29" i="2"/>
  <c r="V29" i="2"/>
  <c r="Z29" i="2" s="1"/>
  <c r="S29" i="2"/>
  <c r="K29" i="2"/>
  <c r="J29" i="2"/>
  <c r="L29" i="2" s="1"/>
  <c r="BW28" i="2"/>
  <c r="BV28" i="2"/>
  <c r="BT28" i="2"/>
  <c r="BM28" i="2"/>
  <c r="BI28" i="2"/>
  <c r="AY28" i="2"/>
  <c r="AU28" i="2"/>
  <c r="AP28" i="2"/>
  <c r="AO28" i="2"/>
  <c r="AD28" i="2"/>
  <c r="Y28" i="2"/>
  <c r="V28" i="2" s="1"/>
  <c r="Z28" i="2" s="1"/>
  <c r="S28" i="2"/>
  <c r="L28" i="2"/>
  <c r="K28" i="2"/>
  <c r="J28" i="2"/>
  <c r="BW27" i="2"/>
  <c r="BV27" i="2"/>
  <c r="BT27" i="2"/>
  <c r="BN27" i="2"/>
  <c r="BM27" i="2"/>
  <c r="BI27" i="2"/>
  <c r="AY27" i="2"/>
  <c r="AU27" i="2"/>
  <c r="AP27" i="2"/>
  <c r="AO27" i="2"/>
  <c r="AD27" i="2"/>
  <c r="Y27" i="2"/>
  <c r="S27" i="2"/>
  <c r="V27" i="2" s="1"/>
  <c r="Z27" i="2" s="1"/>
  <c r="K27" i="2"/>
  <c r="J27" i="2"/>
  <c r="L27" i="2" s="1"/>
  <c r="BW26" i="2"/>
  <c r="BV26" i="2"/>
  <c r="BT26" i="2"/>
  <c r="BM26" i="2"/>
  <c r="BN26" i="2" s="1"/>
  <c r="BI26" i="2"/>
  <c r="AY26" i="2"/>
  <c r="AU26" i="2"/>
  <c r="AP26" i="2"/>
  <c r="AO26" i="2"/>
  <c r="AD26" i="2"/>
  <c r="Y26" i="2"/>
  <c r="S26" i="2"/>
  <c r="V26" i="2" s="1"/>
  <c r="Z26" i="2" s="1"/>
  <c r="L26" i="2"/>
  <c r="K26" i="2"/>
  <c r="J26" i="2"/>
  <c r="BW25" i="2"/>
  <c r="BV25" i="2"/>
  <c r="BT25" i="2"/>
  <c r="BM25" i="2"/>
  <c r="BN25" i="2" s="1"/>
  <c r="BI25" i="2"/>
  <c r="AY25" i="2"/>
  <c r="AU25" i="2"/>
  <c r="AP25" i="2"/>
  <c r="AO25" i="2"/>
  <c r="AD25" i="2"/>
  <c r="Y25" i="2"/>
  <c r="S25" i="2"/>
  <c r="V25" i="2" s="1"/>
  <c r="Z25" i="2" s="1"/>
  <c r="L25" i="2"/>
  <c r="K25" i="2"/>
  <c r="J25" i="2"/>
  <c r="BW24" i="2"/>
  <c r="BV24" i="2"/>
  <c r="BT24" i="2"/>
  <c r="BM24" i="2"/>
  <c r="BN24" i="2" s="1"/>
  <c r="AY24" i="2"/>
  <c r="AU24" i="2"/>
  <c r="AP24" i="2"/>
  <c r="AO24" i="2"/>
  <c r="AD24" i="2"/>
  <c r="Y24" i="2"/>
  <c r="V24" i="2"/>
  <c r="Z24" i="2" s="1"/>
  <c r="S24" i="2"/>
  <c r="K24" i="2"/>
  <c r="J24" i="2"/>
  <c r="L24" i="2" s="1"/>
  <c r="BW23" i="2"/>
  <c r="BV23" i="2"/>
  <c r="BT23" i="2"/>
  <c r="BN23" i="2"/>
  <c r="BI23" i="2"/>
  <c r="AY23" i="2"/>
  <c r="Y23" i="2"/>
  <c r="S23" i="2"/>
  <c r="V23" i="2" s="1"/>
  <c r="Z23" i="2" s="1"/>
  <c r="L23" i="2"/>
  <c r="K23" i="2"/>
  <c r="J23" i="2"/>
  <c r="BW22" i="2"/>
  <c r="BV22" i="2"/>
  <c r="BT22" i="2"/>
  <c r="BM22" i="2"/>
  <c r="BI22" i="2"/>
  <c r="AY22" i="2"/>
  <c r="AU22" i="2"/>
  <c r="AP22" i="2"/>
  <c r="AO22" i="2"/>
  <c r="AD22" i="2"/>
  <c r="Y22" i="2"/>
  <c r="S22" i="2"/>
  <c r="V22" i="2" s="1"/>
  <c r="Z22" i="2" s="1"/>
  <c r="L22" i="2"/>
  <c r="K22" i="2"/>
  <c r="J22" i="2"/>
  <c r="BW21" i="2"/>
  <c r="BV21" i="2"/>
  <c r="BT21" i="2"/>
  <c r="BM21" i="2"/>
  <c r="BN21" i="2" s="1"/>
  <c r="BI21" i="2"/>
  <c r="AY21" i="2"/>
  <c r="AU21" i="2"/>
  <c r="AP21" i="2"/>
  <c r="AO21" i="2"/>
  <c r="AD21" i="2"/>
  <c r="Y21" i="2"/>
  <c r="V21" i="2"/>
  <c r="Z21" i="2" s="1"/>
  <c r="S21" i="2"/>
  <c r="K21" i="2"/>
  <c r="J21" i="2"/>
  <c r="L21" i="2" s="1"/>
  <c r="BW20" i="2"/>
  <c r="BV20" i="2"/>
  <c r="BT20" i="2"/>
  <c r="BN20" i="2"/>
  <c r="BM20" i="2"/>
  <c r="BI20" i="2"/>
  <c r="AY20" i="2"/>
  <c r="AU20" i="2"/>
  <c r="AP20" i="2"/>
  <c r="AO20" i="2"/>
  <c r="AD20" i="2"/>
  <c r="Y20" i="2"/>
  <c r="V20" i="2" s="1"/>
  <c r="Z20" i="2" s="1"/>
  <c r="S20" i="2"/>
  <c r="L20" i="2"/>
  <c r="K20" i="2"/>
  <c r="J20" i="2"/>
  <c r="BW19" i="2"/>
  <c r="BV19" i="2"/>
  <c r="BT19" i="2"/>
  <c r="BN19" i="2"/>
  <c r="BI19" i="2"/>
  <c r="AY19" i="2"/>
  <c r="Y19" i="2"/>
  <c r="S19" i="2"/>
  <c r="V19" i="2" s="1"/>
  <c r="Z19" i="2" s="1"/>
  <c r="L19" i="2"/>
  <c r="K19" i="2"/>
  <c r="J19" i="2"/>
  <c r="BW18" i="2"/>
  <c r="BV18" i="2"/>
  <c r="BT18" i="2"/>
  <c r="BM18" i="2"/>
  <c r="BN18" i="2" s="1"/>
  <c r="BI18" i="2"/>
  <c r="AY18" i="2"/>
  <c r="AU18" i="2"/>
  <c r="AP18" i="2"/>
  <c r="AO18" i="2"/>
  <c r="AD18" i="2"/>
  <c r="Y18" i="2"/>
  <c r="V18" i="2" s="1"/>
  <c r="Z18" i="2" s="1"/>
  <c r="S18" i="2"/>
  <c r="L18" i="2"/>
  <c r="K18" i="2"/>
  <c r="J18" i="2"/>
  <c r="BW17" i="2"/>
  <c r="BV17" i="2"/>
  <c r="BT17" i="2"/>
  <c r="BM17" i="2"/>
  <c r="BI17" i="2"/>
  <c r="AY17" i="2"/>
  <c r="AU17" i="2"/>
  <c r="AP17" i="2"/>
  <c r="AO17" i="2"/>
  <c r="AD17" i="2"/>
  <c r="Y17" i="2"/>
  <c r="V17" i="2" s="1"/>
  <c r="Z17" i="2" s="1"/>
  <c r="S17" i="2"/>
  <c r="L17" i="2"/>
  <c r="K17" i="2"/>
  <c r="J17" i="2"/>
  <c r="BW16" i="2"/>
  <c r="BV16" i="2"/>
  <c r="BT16" i="2"/>
  <c r="BN16" i="2"/>
  <c r="BM16" i="2"/>
  <c r="BI16" i="2"/>
  <c r="AY16" i="2"/>
  <c r="AU16" i="2"/>
  <c r="AP16" i="2"/>
  <c r="AO16" i="2"/>
  <c r="AD16" i="2"/>
  <c r="Y16" i="2"/>
  <c r="V16" i="2"/>
  <c r="Z16" i="2" s="1"/>
  <c r="S16" i="2"/>
  <c r="K16" i="2"/>
  <c r="J16" i="2"/>
  <c r="L16" i="2" s="1"/>
  <c r="BW15" i="2"/>
  <c r="BV15" i="2"/>
  <c r="BT15" i="2"/>
  <c r="BN15" i="2"/>
  <c r="BM15" i="2"/>
  <c r="BI15" i="2"/>
  <c r="AY15" i="2"/>
  <c r="AU15" i="2"/>
  <c r="AP15" i="2"/>
  <c r="AO15" i="2"/>
  <c r="AD15" i="2"/>
  <c r="Y15" i="2"/>
  <c r="S15" i="2"/>
  <c r="V15" i="2" s="1"/>
  <c r="Z15" i="2" s="1"/>
  <c r="L15" i="2"/>
  <c r="K15" i="2"/>
  <c r="J15" i="2"/>
  <c r="BW14" i="2"/>
  <c r="BV14" i="2"/>
  <c r="BT14" i="2"/>
  <c r="BM14" i="2"/>
  <c r="BN14" i="2" s="1"/>
  <c r="BI14" i="2"/>
  <c r="AY14" i="2"/>
  <c r="AU14" i="2"/>
  <c r="AP14" i="2"/>
  <c r="AO14" i="2"/>
  <c r="AD14" i="2"/>
  <c r="Y14" i="2"/>
  <c r="V14" i="2"/>
  <c r="Z14" i="2" s="1"/>
  <c r="S14" i="2"/>
  <c r="K14" i="2"/>
  <c r="J14" i="2"/>
  <c r="L14" i="2" s="1"/>
  <c r="BW13" i="2"/>
  <c r="BV13" i="2"/>
  <c r="BT13" i="2"/>
  <c r="BN13" i="2"/>
  <c r="BM13" i="2"/>
  <c r="BI13" i="2"/>
  <c r="AY13" i="2"/>
  <c r="AU13" i="2"/>
  <c r="AP13" i="2"/>
  <c r="AO13" i="2"/>
  <c r="AD13" i="2"/>
  <c r="Y13" i="2"/>
  <c r="V13" i="2" s="1"/>
  <c r="Z13" i="2" s="1"/>
  <c r="S13" i="2"/>
  <c r="L13" i="2"/>
  <c r="K13" i="2"/>
  <c r="J13" i="2"/>
  <c r="BW12" i="2"/>
  <c r="BV12" i="2"/>
  <c r="BT12" i="2"/>
  <c r="BN12" i="2"/>
  <c r="BM12" i="2"/>
  <c r="BI12" i="2"/>
  <c r="AY12" i="2"/>
  <c r="AU12" i="2"/>
  <c r="AP12" i="2"/>
  <c r="AO12" i="2"/>
  <c r="AD12" i="2"/>
  <c r="Y12" i="2"/>
  <c r="V12" i="2"/>
  <c r="Z12" i="2" s="1"/>
  <c r="S12" i="2"/>
  <c r="K12" i="2"/>
  <c r="J12" i="2"/>
  <c r="L12" i="2" s="1"/>
  <c r="BW11" i="2"/>
  <c r="BV11" i="2"/>
  <c r="BT11" i="2"/>
  <c r="BN11" i="2"/>
  <c r="BM11" i="2"/>
  <c r="BI11" i="2"/>
  <c r="AY11" i="2"/>
  <c r="AU11" i="2"/>
  <c r="AP11" i="2"/>
  <c r="AO11" i="2"/>
  <c r="AD11" i="2"/>
  <c r="Y11" i="2"/>
  <c r="S11" i="2"/>
  <c r="V11" i="2" s="1"/>
  <c r="Z11" i="2" s="1"/>
  <c r="L11" i="2"/>
  <c r="K11" i="2"/>
  <c r="J11" i="2"/>
  <c r="BW10" i="2"/>
  <c r="BV10" i="2"/>
  <c r="BT10" i="2"/>
  <c r="BM10" i="2"/>
  <c r="BN10" i="2" s="1"/>
  <c r="BI10" i="2"/>
  <c r="AY10" i="2"/>
  <c r="AU10" i="2"/>
  <c r="AP10" i="2"/>
  <c r="AO10" i="2"/>
  <c r="AD10" i="2"/>
  <c r="Y10" i="2"/>
  <c r="V10" i="2"/>
  <c r="Z10" i="2" s="1"/>
  <c r="S10" i="2"/>
  <c r="K10" i="2"/>
  <c r="J10" i="2"/>
  <c r="L10" i="2" s="1"/>
  <c r="BW8" i="2"/>
  <c r="BV8" i="2"/>
  <c r="BT8" i="2"/>
  <c r="BN8" i="2"/>
  <c r="BM8" i="2"/>
  <c r="BI8" i="2"/>
  <c r="AY8" i="2"/>
  <c r="AU8" i="2"/>
  <c r="AP8" i="2"/>
  <c r="AO8" i="2"/>
  <c r="AD8" i="2"/>
  <c r="Y8" i="2"/>
  <c r="V8" i="2" s="1"/>
  <c r="Z8" i="2" s="1"/>
  <c r="S8" i="2"/>
  <c r="L8" i="2"/>
  <c r="K8" i="2"/>
  <c r="J8" i="2"/>
  <c r="BT7" i="2"/>
  <c r="BN7" i="2"/>
  <c r="BM7" i="2"/>
  <c r="BI7" i="2"/>
  <c r="AY7" i="2"/>
  <c r="AU7" i="2"/>
  <c r="AP7" i="2"/>
  <c r="AO7" i="2"/>
  <c r="AD7" i="2"/>
  <c r="Y7" i="2"/>
  <c r="V7" i="2" s="1"/>
  <c r="Z7" i="2" s="1"/>
  <c r="S7" i="2"/>
  <c r="L7" i="2"/>
  <c r="K7" i="2"/>
  <c r="J7" i="2"/>
  <c r="BU8" i="4" l="1"/>
  <c r="BT8" i="4"/>
  <c r="BT26" i="4"/>
  <c r="BU26" i="4"/>
  <c r="BU57" i="6"/>
  <c r="BT57" i="6"/>
  <c r="BU12" i="6"/>
  <c r="BT12" i="6"/>
  <c r="BU23" i="4"/>
  <c r="BT23" i="4"/>
  <c r="BT27" i="4"/>
  <c r="BU27" i="4"/>
  <c r="BU29" i="4"/>
  <c r="BT29" i="4"/>
  <c r="BU80" i="4"/>
  <c r="BT80" i="4"/>
  <c r="BU24" i="7"/>
  <c r="BT24" i="7"/>
  <c r="BU55" i="7"/>
  <c r="BT55" i="7"/>
  <c r="BT64" i="7"/>
  <c r="BU64" i="7"/>
  <c r="BU66" i="7"/>
  <c r="BT66" i="7"/>
  <c r="BT18" i="4"/>
  <c r="BU18" i="4"/>
  <c r="BT21" i="4"/>
  <c r="V80" i="2"/>
  <c r="Z80" i="2" s="1"/>
  <c r="V26" i="3"/>
  <c r="Z26" i="3" s="1"/>
  <c r="V28" i="3"/>
  <c r="Z28" i="3" s="1"/>
  <c r="V70" i="3"/>
  <c r="Z70" i="3" s="1"/>
  <c r="BU58" i="4"/>
  <c r="BT58" i="4"/>
  <c r="BU7" i="6"/>
  <c r="BT7" i="6"/>
  <c r="BU71" i="6"/>
  <c r="BT71" i="6"/>
  <c r="V69" i="2"/>
  <c r="Z69" i="2" s="1"/>
  <c r="V31" i="3"/>
  <c r="Z31" i="3" s="1"/>
  <c r="BU43" i="4"/>
  <c r="BT43" i="4"/>
  <c r="BU64" i="4"/>
  <c r="BT64" i="4"/>
  <c r="BU74" i="4"/>
  <c r="BT74" i="4"/>
  <c r="BU79" i="4"/>
  <c r="BT79" i="4"/>
  <c r="BU26" i="6"/>
  <c r="BT26" i="6"/>
  <c r="BU54" i="6"/>
  <c r="BT54" i="6"/>
  <c r="V72" i="2"/>
  <c r="Z72" i="2" s="1"/>
  <c r="V74" i="2"/>
  <c r="Z74" i="2" s="1"/>
  <c r="V76" i="2"/>
  <c r="Z76" i="2" s="1"/>
  <c r="V80" i="3"/>
  <c r="Z80" i="3" s="1"/>
  <c r="BU11" i="4"/>
  <c r="BT11" i="4"/>
  <c r="BU25" i="4"/>
  <c r="BT33" i="4"/>
  <c r="V57" i="4"/>
  <c r="Z57" i="4" s="1"/>
  <c r="BU57" i="4"/>
  <c r="BT57" i="4"/>
  <c r="BU48" i="6"/>
  <c r="BT48" i="6"/>
  <c r="BU16" i="4"/>
  <c r="BT16" i="4"/>
  <c r="BU49" i="4"/>
  <c r="BT49" i="4"/>
  <c r="V51" i="2"/>
  <c r="Z51" i="2" s="1"/>
  <c r="V55" i="3"/>
  <c r="Z55" i="3" s="1"/>
  <c r="V79" i="3"/>
  <c r="Z79" i="3" s="1"/>
  <c r="BT35" i="4"/>
  <c r="BT36" i="4"/>
  <c r="BU54" i="4"/>
  <c r="BT54" i="4"/>
  <c r="BU25" i="6"/>
  <c r="BT25" i="6"/>
  <c r="V31" i="4"/>
  <c r="Z31" i="4" s="1"/>
  <c r="BU8" i="6"/>
  <c r="BT8" i="6"/>
  <c r="BU53" i="6"/>
  <c r="BT53" i="6"/>
  <c r="BU56" i="6"/>
  <c r="BT56" i="6"/>
  <c r="BU80" i="6"/>
  <c r="BT80" i="6"/>
  <c r="BU10" i="7"/>
  <c r="BT10" i="7"/>
  <c r="BT26" i="7"/>
  <c r="BU26" i="7"/>
  <c r="V58" i="3"/>
  <c r="Z58" i="3" s="1"/>
  <c r="V75" i="3"/>
  <c r="Z75" i="3" s="1"/>
  <c r="V46" i="4"/>
  <c r="Z46" i="4" s="1"/>
  <c r="BU37" i="6"/>
  <c r="BT37" i="6"/>
  <c r="BU67" i="6"/>
  <c r="BT67" i="6"/>
  <c r="BU79" i="6"/>
  <c r="BT79" i="6"/>
  <c r="BT37" i="4"/>
  <c r="BT67" i="4"/>
  <c r="BU27" i="6"/>
  <c r="BT27" i="6"/>
  <c r="V23" i="4"/>
  <c r="Z23" i="4" s="1"/>
  <c r="V26" i="4"/>
  <c r="Z26" i="4" s="1"/>
  <c r="BU55" i="4"/>
  <c r="BU75" i="4"/>
  <c r="BU36" i="6"/>
  <c r="BT36" i="6"/>
  <c r="BU74" i="6"/>
  <c r="BT74" i="6"/>
  <c r="BU43" i="6"/>
  <c r="BT43" i="6"/>
  <c r="V57" i="6"/>
  <c r="Z57" i="6" s="1"/>
  <c r="BU58" i="6"/>
  <c r="BT58" i="6"/>
  <c r="V18" i="7"/>
  <c r="Z18" i="7" s="1"/>
  <c r="BU18" i="7"/>
  <c r="BT18" i="7"/>
  <c r="BU35" i="7"/>
  <c r="BT35" i="7"/>
  <c r="BU43" i="7"/>
  <c r="BT43" i="7"/>
  <c r="BU71" i="7"/>
  <c r="BT71" i="7"/>
  <c r="BU40" i="7"/>
  <c r="BT40" i="7"/>
  <c r="BT57" i="7"/>
  <c r="BU57" i="7"/>
  <c r="BU20" i="6"/>
  <c r="BT20" i="6"/>
  <c r="BU33" i="6"/>
  <c r="BT33" i="6"/>
  <c r="BU12" i="7"/>
  <c r="BT12" i="7"/>
  <c r="BU54" i="7"/>
  <c r="BT54" i="7"/>
  <c r="BU49" i="6"/>
  <c r="BT49" i="6"/>
  <c r="BU64" i="6"/>
  <c r="BT64" i="6"/>
  <c r="BU11" i="7"/>
  <c r="BT11" i="7"/>
  <c r="BU45" i="7"/>
  <c r="BT45" i="7"/>
  <c r="BU52" i="7"/>
  <c r="BT52" i="7"/>
  <c r="BU13" i="6"/>
  <c r="BT13" i="6"/>
  <c r="BU16" i="6"/>
  <c r="BT16" i="6"/>
  <c r="BU19" i="6"/>
  <c r="BT19" i="6"/>
  <c r="BU32" i="6"/>
  <c r="BT32" i="6"/>
  <c r="BT78" i="6"/>
  <c r="BU29" i="7"/>
  <c r="BT29" i="7"/>
  <c r="V42" i="6"/>
  <c r="Z42" i="6" s="1"/>
  <c r="V75" i="7"/>
  <c r="Z75" i="7" s="1"/>
  <c r="BU75" i="7"/>
  <c r="BT75" i="7"/>
  <c r="BU44" i="7"/>
  <c r="BT44" i="7"/>
  <c r="BU59" i="7"/>
  <c r="BT59" i="7"/>
  <c r="BU78" i="7"/>
  <c r="BT78" i="7"/>
  <c r="V56" i="7"/>
  <c r="Z56" i="7" s="1"/>
  <c r="BU56" i="7"/>
  <c r="BT56" i="7"/>
  <c r="BU14" i="7"/>
  <c r="BT14" i="7"/>
  <c r="BT15" i="7"/>
  <c r="V28" i="7"/>
  <c r="Z28" i="7" s="1"/>
  <c r="BU36" i="7"/>
  <c r="BT36" i="7"/>
  <c r="V76" i="7"/>
  <c r="Z76" i="7" s="1"/>
  <c r="V28" i="8"/>
  <c r="Z28" i="8" s="1"/>
  <c r="BU21" i="7"/>
  <c r="BT21" i="7"/>
  <c r="BU67" i="7"/>
  <c r="BT67" i="7"/>
  <c r="V39" i="8"/>
  <c r="Z39" i="8" s="1"/>
  <c r="V27" i="7"/>
  <c r="Z27" i="7" s="1"/>
  <c r="V60" i="7"/>
  <c r="Z60" i="7" s="1"/>
  <c r="BU60" i="7"/>
  <c r="BT60" i="7"/>
  <c r="BU80" i="7"/>
  <c r="V59" i="8"/>
  <c r="Z59" i="8" s="1"/>
  <c r="V74" i="8"/>
  <c r="Z74" i="8" s="1"/>
</calcChain>
</file>

<file path=xl/comments1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B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- visas NAI pieteiktās investīcijas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2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3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4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- visas NAI pieteiktās investīcijas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5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6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comments7.xml><?xml version="1.0" encoding="utf-8"?>
<comments xmlns="http://schemas.openxmlformats.org/spreadsheetml/2006/main">
  <authors>
    <author>Valdis Līkosts</author>
  </authors>
  <commentList>
    <comment ref="S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H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1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3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3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4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68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6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77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sharedStrings.xml><?xml version="1.0" encoding="utf-8"?>
<sst xmlns="http://schemas.openxmlformats.org/spreadsheetml/2006/main" count="5529" uniqueCount="302">
  <si>
    <t>8.pielikums</t>
  </si>
  <si>
    <t>Investīciju ieguldījumu virzienu prioritizācija</t>
  </si>
  <si>
    <t>Aprēķini pēc saskaņotās metodikas</t>
  </si>
  <si>
    <t>KT attīstība esošo aglomerāciju robežās</t>
  </si>
  <si>
    <t>KT attīstība ārpus esošo aglomerāciju robežām</t>
  </si>
  <si>
    <r>
      <t>KT pārbūve un atjaunošana (</t>
    </r>
    <r>
      <rPr>
        <i/>
        <sz val="9"/>
        <color rgb="FF000000"/>
        <rFont val="Calibri"/>
        <family val="2"/>
        <charset val="186"/>
      </rPr>
      <t>infiltrācijas samazināšana un pieslēgumu izveide</t>
    </r>
    <r>
      <rPr>
        <i/>
        <sz val="11"/>
        <color rgb="FF000000"/>
        <rFont val="Calibri"/>
        <family val="2"/>
        <charset val="186"/>
      </rPr>
      <t>)</t>
    </r>
  </si>
  <si>
    <t>Investīcijas notekūdeņu attīrīšanas kvalitātes uzlabošanai</t>
  </si>
  <si>
    <t>Dūņu apsaimniekošana</t>
  </si>
  <si>
    <r>
      <t>Energoefektivitātes pasākumi kanalizācijas sistēmā (</t>
    </r>
    <r>
      <rPr>
        <sz val="8"/>
        <color rgb="FF000000"/>
        <rFont val="Calibri"/>
        <family val="2"/>
        <charset val="186"/>
      </rPr>
      <t>NAI, KSS energoefektivitāte + AER)</t>
    </r>
  </si>
  <si>
    <t>Decentralizēto kanalizācijas sistēmu apsaimniekošana</t>
  </si>
  <si>
    <t>KOPĀ punkti</t>
  </si>
  <si>
    <t>Aglomerāciju skaits</t>
  </si>
  <si>
    <t>Vidējais punktu skaits</t>
  </si>
  <si>
    <t>Vieta</t>
  </si>
  <si>
    <t>Aprēķins saskaņā ar piedāvātajām izmaiņām</t>
  </si>
  <si>
    <t>Investīcjijas, (milj. EUR)</t>
  </si>
  <si>
    <t>ES un Valsts budžeta ieguldījumi dāvinājuma (grantu) veidā</t>
  </si>
  <si>
    <t>x</t>
  </si>
  <si>
    <t>ES un Valsts budžeta ieguldījumi aizdevumu veidā</t>
  </si>
  <si>
    <t>Valsts budžeta ieguldījumi ar mērķi vides aizsardzība</t>
  </si>
  <si>
    <t>Pašvaldību ieguldījumi ūdenssaimniecības uzņēmumu pamatkapitālā</t>
  </si>
  <si>
    <t>Ūdenssaimniecības uzņēmumu piesaistītie kredītiestāžu aizdevumi</t>
  </si>
  <si>
    <t>Pašvaldību izstrādāti atbalsta finanšu instrumenti</t>
  </si>
  <si>
    <t>Mājsaimniecību individuālo pieslēgumu veicināšanai pie centralizētajiem kanalizācijas tīkliem</t>
  </si>
  <si>
    <t>Energoefektivitātes ieguldījumi un/vai ieguldījumi AER izmantošanā</t>
  </si>
  <si>
    <t>Nr.p.k.</t>
  </si>
  <si>
    <t>Pakalpojumu  sniegšanas teritorija</t>
  </si>
  <si>
    <t>Iedzīvotāju skaits aglomerācijā</t>
  </si>
  <si>
    <t>Pie kanalizācijas sistēmas pieslēgto iedzīvotāju skaits</t>
  </si>
  <si>
    <t>Iedzīvotāju skaita izmaiņas %</t>
  </si>
  <si>
    <t>Iedzīvotāju skaita izmaiņas (2012/2018)
%</t>
  </si>
  <si>
    <t>CKS pārklājums %</t>
  </si>
  <si>
    <t>Kanalizācijas tīklu pārklājuma līmenis esošajā aglomerācijā</t>
  </si>
  <si>
    <t>Mājsaimniecības notekūdeņu apjoms, m3</t>
  </si>
  <si>
    <t>CKS patēriņš mēnesī m3/mēnesī 1 iedz.</t>
  </si>
  <si>
    <t>Mājsaimniecības lielums iedz.</t>
  </si>
  <si>
    <t>Mājsaimniecības ienākumi  2018.gadā uz 1 cilvēku (EUR)</t>
  </si>
  <si>
    <t>Mājsaimniecības locekļa izdevumi ūdenssaimniecībā EUR/mēnesī</t>
  </si>
  <si>
    <t>Ūdensapgādes tarifs, EUR</t>
  </si>
  <si>
    <t>Kanalizācijas tarifs, EUR</t>
  </si>
  <si>
    <t>Kopējais tarifs, EUR</t>
  </si>
  <si>
    <t>Ūdenssaimniecības tarifs pret mājsaimniecības ienākumiem reģionā (%)</t>
  </si>
  <si>
    <t>Piesārņojuma slodzes apjoms CE</t>
  </si>
  <si>
    <t>NAI izplūstošo notekūdeņu rādītāji pārsniedz noteiktās normas mg/l</t>
  </si>
  <si>
    <t>VVD konstatējis NAI neatbilstošu darbību</t>
  </si>
  <si>
    <t>NAI nepieciešama paaugstināta attīrīšanas kvalitāte</t>
  </si>
  <si>
    <t>NAI neatbilstošas kvalitātes darbība sagaidāma tuvākajā nākotnē</t>
  </si>
  <si>
    <t>NAI attīrīšanas kvalitātes nepietiekamība</t>
  </si>
  <si>
    <t>Esošais vidējais izlīdzinātais notekūdeņu apjoms m3/dnn</t>
  </si>
  <si>
    <t>Vidējais notekūdeņu apjoms m3/dnn, ja tiks pieslēgti visi iedzīvotāji aglomerācijā un aglomerācija tiks paplašināta atbilstoši anketā norādītajam</t>
  </si>
  <si>
    <t>NAI projektētā hidrauliskā jauda m3/dnn</t>
  </si>
  <si>
    <t>NAI vidējā esošā dienas noslodze %</t>
  </si>
  <si>
    <t>NAI nākotnes vidējā noslodze %</t>
  </si>
  <si>
    <t>NAI hidraulisko jaudu nepietiekamība</t>
  </si>
  <si>
    <t>NAI hidraulisko jaudu pārlieku lielas rezerves</t>
  </si>
  <si>
    <t>Faktiski novadītais notekūdeņu apjoms kanalizācijas sistēmā m3/gadā</t>
  </si>
  <si>
    <t>Faktiski saņemtais notekūdeņu apjoms NAI m3/gadā</t>
  </si>
  <si>
    <t>Infiltrācijas apjoms notekūdeņu savākšanas sistēmā</t>
  </si>
  <si>
    <t xml:space="preserve">NAI notekūdeņus uzņemošā ūdensobjekta ekoloģiskā kvalitāte </t>
  </si>
  <si>
    <t>Ietekme uz  ūdensobjektu un nepieciešamie papildus pasākumi</t>
  </si>
  <si>
    <t>Asenizatoru pieejamība decentralizēto kanalizācijas sistēmu izsūknēšanai un izvešanai</t>
  </si>
  <si>
    <t>Pakalpojuma sniedzēja pamatkapitāls, EUR</t>
  </si>
  <si>
    <t>Pakalpojuma sniedzēja parādsaistību apjoms, EUR</t>
  </si>
  <si>
    <t>Sabiedrisko pakalpojumu sniedzēja esošo kredītsaistību apjoms pret pamatkalpitālu</t>
  </si>
  <si>
    <t>NAI patērētais elektroenerģijas apjoms kWh/gadā</t>
  </si>
  <si>
    <t>NAI energoefektivitāte</t>
  </si>
  <si>
    <t xml:space="preserve">Pašvaldību atbalsta apjoms mājsaimniecību pieslēgumiem pie  centralizētās kanalizācijas sistēmas </t>
  </si>
  <si>
    <t>Pamatotās CKS paplašināšanas Investīcijas EUR</t>
  </si>
  <si>
    <t>Iedzīvotāju skaits aglomerācijā, kam paredzēti jaunie tīkli</t>
  </si>
  <si>
    <t>NAI uzlabošanas/izbūves invstīcijas EUR</t>
  </si>
  <si>
    <t>Nepieciešamo investīciju īpatsvars pret iedzīvotāju skaitu aglomerācijā (uz 1 iedz.)</t>
  </si>
  <si>
    <t>Iegūtie punkti saskaņā ar apstiprināto meotidku</t>
  </si>
  <si>
    <t>Iegūtie punkti neņemot vērā 16.kritēriju</t>
  </si>
  <si>
    <t>2012.gads iedz.</t>
  </si>
  <si>
    <t>2014/2015 (Konsorts) Iedz.</t>
  </si>
  <si>
    <t>Izmaiņas % 2012/2018</t>
  </si>
  <si>
    <t>Izmaiņas % 2014/2018</t>
  </si>
  <si>
    <t>Ienākošo notekūdeņu piesārņojuma koncentrācija (BSP5 mg/l)</t>
  </si>
  <si>
    <t>kritēriju Nr.</t>
  </si>
  <si>
    <t>skaits</t>
  </si>
  <si>
    <t>Punkti</t>
  </si>
  <si>
    <t>Vērtējums</t>
  </si>
  <si>
    <t>Pinkti</t>
  </si>
  <si>
    <t>CE&gt;100 000</t>
  </si>
  <si>
    <t>1.</t>
  </si>
  <si>
    <t>Daugavpils</t>
  </si>
  <si>
    <t>m</t>
  </si>
  <si>
    <t>Atbilst</t>
  </si>
  <si>
    <t>vidēja ŪO kvalitāte</t>
  </si>
  <si>
    <t>Ir riska ŪO, nav risks pēc punktveida, plānoti papildus pasākumi notekūdeņu savākšanai SAM 5.3.1.</t>
  </si>
  <si>
    <t>Pieejams, reģistrēti 2 asenizatori</t>
  </si>
  <si>
    <t>Atbalsts sniegts 220 mājsaimniecībām, 100 % intensitāte</t>
  </si>
  <si>
    <t xml:space="preserve">2. </t>
  </si>
  <si>
    <t>Rīga</t>
  </si>
  <si>
    <t>Neatbilst tuvākajā nākotnē</t>
  </si>
  <si>
    <t>Rīgas līča pārejas ūdensobjekts T, dati par kvalitāti - pie LHEI, vidēja ŪO kvalitāte</t>
  </si>
  <si>
    <t xml:space="preserve"> Avārijas pārplūdes vietas: D413SP, ietekmē riska ŪO, ir noteikti papildus pasākumi RŪO kvalitātes paaugstināšanai</t>
  </si>
  <si>
    <t>Pieejams, reģistrēti 11 asenizatori</t>
  </si>
  <si>
    <t>Atbalsts sniegts 653 mājsaimniecībām, 100 % intensitāte</t>
  </si>
  <si>
    <t>100 000&gt;CE&gt;10 000</t>
  </si>
  <si>
    <t>3.</t>
  </si>
  <si>
    <t>Bauska</t>
  </si>
  <si>
    <t>?</t>
  </si>
  <si>
    <t>Nav risks, nav būtiska slodze, bet saskaņā ar UBP ir plānoti papildus pasākumi RŪO, nodrošinot faktisko kanalizācijas pieslēgumu un tīklu paplašināšanu</t>
  </si>
  <si>
    <t>nav</t>
  </si>
  <si>
    <t>atbalsts nav pieejams</t>
  </si>
  <si>
    <t xml:space="preserve">4. </t>
  </si>
  <si>
    <t>Cēsis</t>
  </si>
  <si>
    <t>nav, ir saistošie</t>
  </si>
  <si>
    <t xml:space="preserve">5. </t>
  </si>
  <si>
    <t>Dobele</t>
  </si>
  <si>
    <t>k</t>
  </si>
  <si>
    <t>ĶSP - 336,75</t>
  </si>
  <si>
    <t>Nepietiekama</t>
  </si>
  <si>
    <t>Atbalsts sniegts 13 mājsamniecībām, 75 % intensitāte</t>
  </si>
  <si>
    <t>6.</t>
  </si>
  <si>
    <t>Gulbene</t>
  </si>
  <si>
    <t>slikta ŪO kvalitāte</t>
  </si>
  <si>
    <t>Ir Risks punktveida dēļ un saskaņā ar UBP ir plānoti papildus pasākumi RŪO, nodrošinot faktisko kanalizācijas pieslēgumu un tīklu paplašināšanu</t>
  </si>
  <si>
    <t xml:space="preserve"> no š.g.1.janv. uzsāk pieteikumu pieņemšanu, atbalsts līdz šim nav sniegts</t>
  </si>
  <si>
    <t>7.</t>
  </si>
  <si>
    <t>Jelgava</t>
  </si>
  <si>
    <t>Atbalsts sniegts 212 mājsamniecībām,50 % intensitāte</t>
  </si>
  <si>
    <t>8.</t>
  </si>
  <si>
    <t>Jēkabpils</t>
  </si>
  <si>
    <t>ir noteikumi bet vēl nav kārtība kā piešķirt līdzfinansējumu</t>
  </si>
  <si>
    <t>9.</t>
  </si>
  <si>
    <t>Jūrmala</t>
  </si>
  <si>
    <t>nav risks pēc punktveida, bet saskaņā ar UBP ir plānoti papildus pasākumi RŪO, nodrošinot faktisko kanalizācijas pieslēgumu un tīklu paplašināšanu</t>
  </si>
  <si>
    <t>Pieejams, reģistrēti 9 asenizatori</t>
  </si>
  <si>
    <t>10.</t>
  </si>
  <si>
    <t>Krāslava</t>
  </si>
  <si>
    <t>11.</t>
  </si>
  <si>
    <t>Kuldīga</t>
  </si>
  <si>
    <t>12.</t>
  </si>
  <si>
    <t>Ķekava-Valdlauči</t>
  </si>
  <si>
    <t>Nav datu, jo notekūdeņus pārsūknē uz Rīgu</t>
  </si>
  <si>
    <t>N/A</t>
  </si>
  <si>
    <t>Rīgas līča pārejas ūdensobjekts T, jo nodod visu Rīgas ūdenim vidēja ŪO kvalitāte</t>
  </si>
  <si>
    <t>Ir noteikti papildus pasākumi RŪO kvalitātes paaugstināšanai, paplašinot centralizētu notekūdeņu sistēmu</t>
  </si>
  <si>
    <t>Atbalsts sniegts 11 mājsaimniecībām, 100 % intensitāte</t>
  </si>
  <si>
    <t>13.</t>
  </si>
  <si>
    <t>Liepāja</t>
  </si>
  <si>
    <t>Piekrastes ŪO: Baltijas jūras atklātais akmeņainais krasts A. Slikta ŪO kvalitāte</t>
  </si>
  <si>
    <t>Saskaņā ar UBP ir plānoti papildus pasākumi RŪO, nodrošinot faktisko kanalizācijas pieslēgumu un tīklu paplašināšanu</t>
  </si>
  <si>
    <t>Pieejams, reģistrēti 7 asenizatori</t>
  </si>
  <si>
    <t>14.</t>
  </si>
  <si>
    <t>Limbaži</t>
  </si>
  <si>
    <t>BSP - 42,8
N - 20</t>
  </si>
  <si>
    <t>Neatbilstoša NAI darbība dēļ piena rūpniecības novadītajiem notekūdeņiem</t>
  </si>
  <si>
    <t>Ļoti slikta ŪO kvalitāte</t>
  </si>
  <si>
    <t>Limbaži sniedz atbalstu CKS, bet uz nolikuma pamata, nevis saistošo noteikumu, kas ir pretrunā ar likumu</t>
  </si>
  <si>
    <t>15.</t>
  </si>
  <si>
    <t>Madona</t>
  </si>
  <si>
    <t>Nav risks, bet būtiska slodze pēc notekūdeņiem un saskaņā ar UBP ir plānoti papildus pasākumi RŪO, nodrošinot faktisko kanalizācijas pieslēgumu un tīklu paplašināšanu</t>
  </si>
  <si>
    <t>Pieejams, reģistrēti 4 asenizatori</t>
  </si>
  <si>
    <t>16.</t>
  </si>
  <si>
    <t>Mārupe</t>
  </si>
  <si>
    <t>Rīgas līča pārejas ūdensobjekts T, jo nodod visu Rīgas ūdenim, vidēja ŪO kvalitāte</t>
  </si>
  <si>
    <t>Atbalsts sniegts 118 mājsaimniecībām, 100 % intensitāte</t>
  </si>
  <si>
    <t>17.</t>
  </si>
  <si>
    <t>Ogre</t>
  </si>
  <si>
    <t>18.</t>
  </si>
  <si>
    <t>Olaine</t>
  </si>
  <si>
    <t>N - 36</t>
  </si>
  <si>
    <t>Regulāri tiek pārsniegta kopējā N un P koncentrācija notekūdeņos</t>
  </si>
  <si>
    <t>19.</t>
  </si>
  <si>
    <t>Rēzekne</t>
  </si>
  <si>
    <t>Nav risks, bet būtiska slodze pēc notekūdeņiem, izplūde riska ŪO</t>
  </si>
  <si>
    <t>Pieejams, reģistrēts 1 asenizators</t>
  </si>
  <si>
    <t>ir saistošie, atbalsts līdz šim nav piešķirts</t>
  </si>
  <si>
    <t>Salaspils</t>
  </si>
  <si>
    <t>Saldus</t>
  </si>
  <si>
    <t>Ir Risks punktveida dēļ, nav riska ŪO, bet paredzēts papildus pasākums Centralizēto notekūdeņu savākšanas sistēmu darbības pilnveidošana, nodrošinot faktisko pieslēgumu izveidi un veicot tīklu paplašināšanu</t>
  </si>
  <si>
    <t>Sigulda</t>
  </si>
  <si>
    <t>Atbalsts sniegts 15 mājsaimniecībām, 100 % intensitāte</t>
  </si>
  <si>
    <t>Talsi</t>
  </si>
  <si>
    <t>N - 17,12
P - 2,28</t>
  </si>
  <si>
    <t xml:space="preserve">Piesardzība, nav riska ŪO, bet paredzēts papildus pasākums SAM 5.3.1. Centralizēto notekūdeņu savākšanas sistēmu darbības pilnveidošana, nodrošinot faktisko pieslēgumu izveidi un veicot tīklu paplašināšanu </t>
  </si>
  <si>
    <t>Atbalsts sniegts 30 mājsaimniecībām, 100 % intensitāte</t>
  </si>
  <si>
    <t>Tukums</t>
  </si>
  <si>
    <t xml:space="preserve"> prioritāro vielu un ūdens videi bīstamo vielu koncentrācija attīrītajos notekūdeņos nepārsniedz B kategorijas piesārņojošās darbības atļaujas rādītājus</t>
  </si>
  <si>
    <t>Būtiska punktveida slodzes un askaņā ar UBP ir plānoti papildus pasākumi RŪO, nodrošinot faktisko kanalizācijas pieslēgumu un tīklu paplašināšanu</t>
  </si>
  <si>
    <t>Atbalsts sniegts ap 50 mājsaimniecībām, 80 % intensitāte</t>
  </si>
  <si>
    <t>Valmiera</t>
  </si>
  <si>
    <t>Ventspils</t>
  </si>
  <si>
    <t>Piekrastes ŪO: Baltijas jūras atklātais akmeņainais krasts B. Vidēja ŪO kvalitāte</t>
  </si>
  <si>
    <t>ir saistošie, atbalsts līdz šim nav sniegts</t>
  </si>
  <si>
    <t>10 000&gt;CE&gt;2 000</t>
  </si>
  <si>
    <t>Aizkraukle</t>
  </si>
  <si>
    <t>Aizpute</t>
  </si>
  <si>
    <t>Ir risks punktveida dēļ un saskaņā ar UBP ir plānoti papildus pasākumi RŪO, nodrošinot faktisko kanalizācijas pieslēgumu un tīklu paplašināšanu</t>
  </si>
  <si>
    <t>ir saistošie, atbalsts tiek sniegts, intensitāte nav noteikta,apjoms nav zinām</t>
  </si>
  <si>
    <t>Alūksne</t>
  </si>
  <si>
    <t>Konstatētas problēmas ar notekūdeņu dūņu apsaimniekošanu</t>
  </si>
  <si>
    <t>Ir risks punktveida dēļ, nav riska ŪO, bet paredzēts papildus pasākums SAM 5.3.1 Centralizēto notekūdeņu savākšanas sistēmu darbības pilnveidošana, nodrošinot faktisko pieslēgumu izveidi un veicot tīklu paplašināšanu</t>
  </si>
  <si>
    <t>Atbalsts sniegts 30 mājsamniecībām,50 % intensitāte</t>
  </si>
  <si>
    <t>Auce</t>
  </si>
  <si>
    <t>ir būtiska slodze punktveida un izkliedētā (lauksaimniecība) piesārņojuma dēļ un saskaņā ar UBP ir plānoti papildus pasākumi RŪO, nodrošinot faktisko kanalizācijas pieslēgumu un tīklu paplašināšanu</t>
  </si>
  <si>
    <t>Ādaži</t>
  </si>
  <si>
    <t>N - 34.1</t>
  </si>
  <si>
    <t>83,7%</t>
  </si>
  <si>
    <t>laba ŪO kvalitāte</t>
  </si>
  <si>
    <t xml:space="preserve">Nav risks, nav būtiska slodze,  nav riska ŪO, bet paredzēts papildus pasākums SAM 5.3.1. Centralizēto notekūdeņu savākšanas sistēmu darbības pilnveidošana, nodrošinot faktisko pieslēgumu izveidi un veicot tīklu paplašināšanu </t>
  </si>
  <si>
    <t>Babīte</t>
  </si>
  <si>
    <t>77,6%</t>
  </si>
  <si>
    <t>ir sadaļa, bet nav neviens reģistrēts</t>
  </si>
  <si>
    <t>Baloži</t>
  </si>
  <si>
    <t>91,5%</t>
  </si>
  <si>
    <t>Atbalsts sniegts 4 mājsaimniecībām, 100 % intensitāte</t>
  </si>
  <si>
    <t>Baltezers</t>
  </si>
  <si>
    <t>Nav datu, jo notekūdeņus pārsūknē uz Rīgu un Ādažiem</t>
  </si>
  <si>
    <t>Visi notekūdeņi nonāk  Rīgas aglomerācijā, avārijas pārplūdes vietas: D413SP, ietekmē riska ŪO, ir noteikti papildus pasākumi RŪO kvalitātes paaugstināšanai</t>
  </si>
  <si>
    <t>Balvi</t>
  </si>
  <si>
    <t>atbalsts 64 mājsaimniecībām, intensitāte nav norādīta</t>
  </si>
  <si>
    <t>Brocēni</t>
  </si>
  <si>
    <t xml:space="preserve">ir Risks punktveida dēļ,  nav riska ŪO, bet paredzēts papildus pasākums SAM 5.3.1. Centralizēto notekūdeņu savākšanas sistēmu darbības pilnveidošana, nodrošinot faktisko pieslēgumu izveidi un veicot tīklu paplašināšanu </t>
  </si>
  <si>
    <t>Carnikava</t>
  </si>
  <si>
    <t xml:space="preserve">Nav risks, nav būtiska slodze, nav riska ŪO, bet paredzēts papildus pasākums SAM 5.3.1. Centralizēto notekūdeņu savākšanas sistēmu darbības pilnveidošana, nodrošinot faktisko pieslēgumu izveidi un veicot tīklu paplašināšanu </t>
  </si>
  <si>
    <t>pieejams, reģistrēti - 5 asenizatori</t>
  </si>
  <si>
    <t>Dagda</t>
  </si>
  <si>
    <t>Nav risks, bet būtiska slodze pēc notekūdeņiem, ir riska ŪO, noteiki papildus pasākumi - nodrošināt kontroli notekūdeņu apsaimniekošanai decentralizētajās kanalizācijas sistēmās, vienoties par veicamajiem uzlabojumiem, ja konstatēta tāda nepieciešamība</t>
  </si>
  <si>
    <t>Dundaga</t>
  </si>
  <si>
    <t>nav datu</t>
  </si>
  <si>
    <t>Ērgļi</t>
  </si>
  <si>
    <t>Nav risks, nav būtiska slodze, izplūde RŪO, nav noteikti papildus pasākumi</t>
  </si>
  <si>
    <t>Grobiņa</t>
  </si>
  <si>
    <t>Atbalsts sniegts 7 mājsaimniecībām, 100 % intensitāte</t>
  </si>
  <si>
    <t>Iecava</t>
  </si>
  <si>
    <t>Piesardzība, kā arī saskaņā ar UBP ir plānoti papildus pasākumi RŪO, nodrošinot faktisko kanalizācijas pieslēgumu un tīklu paplašināšanu</t>
  </si>
  <si>
    <t>Ikšķile</t>
  </si>
  <si>
    <t>2.6</t>
  </si>
  <si>
    <t>119,9%</t>
  </si>
  <si>
    <t>pieejams, reģistrēti - 2 asenizatori, bet ne pašvaldības mājas lapā kā to prasa MK not., bet SIA Ikskiles māja lapā</t>
  </si>
  <si>
    <t>Ilūkste</t>
  </si>
  <si>
    <t>1258718.00</t>
  </si>
  <si>
    <t>Īslīce</t>
  </si>
  <si>
    <t>nav, Bauska</t>
  </si>
  <si>
    <t>Jaunolaine</t>
  </si>
  <si>
    <t>Jaunpiebalga</t>
  </si>
  <si>
    <t>Kandava</t>
  </si>
  <si>
    <t>75,9%</t>
  </si>
  <si>
    <t>Atbalsts sniegts 18 mājsaimniecībām, 80 % intensitāte</t>
  </si>
  <si>
    <t>Kārsava</t>
  </si>
  <si>
    <t>Ķegums</t>
  </si>
  <si>
    <t>70,7%</t>
  </si>
  <si>
    <t>Atbalsts sniegts 10 mājsamniecībām, intensitāte nav noteikta</t>
  </si>
  <si>
    <t>Lielvārde</t>
  </si>
  <si>
    <t>Atbalsts sniegts 16 mājsamniecībām, intensitāte nav noteikta</t>
  </si>
  <si>
    <t>Liepa</t>
  </si>
  <si>
    <t>Līvāni</t>
  </si>
  <si>
    <t>Ludza</t>
  </si>
  <si>
    <t>Atbalsts sniegts 24 mājsaimniecībām, 100 % intensitāte</t>
  </si>
  <si>
    <t>Malta</t>
  </si>
  <si>
    <t>72,5%</t>
  </si>
  <si>
    <t>Mālpils</t>
  </si>
  <si>
    <t>Ozolnieki</t>
  </si>
  <si>
    <t>97,2%</t>
  </si>
  <si>
    <t>Būtiska punktveida slodze un saskaņā ar UBP ir plānoti papildus pasākumi RŪO, nodrošinot faktisko kanalizācijas pieslēgumu un tīklu paplašināšanu</t>
  </si>
  <si>
    <t>Pļaviņas</t>
  </si>
  <si>
    <t>nav (nav arī norādīts saistoš.not.)</t>
  </si>
  <si>
    <t>skaits nav noteikts, intensitāte 90 %</t>
  </si>
  <si>
    <t>Preiļi</t>
  </si>
  <si>
    <t>atbalsts ap 20 mājsaimniecībām gadā, intensitāte nav noteikta</t>
  </si>
  <si>
    <t>Priekule</t>
  </si>
  <si>
    <t>Būtiska punktveida slodze,  nav riska ŪO, bet paredzēts papildus pasākums SAM 5.3.1. Centralizēto notekūdeņu savākšanas sistēmu darbības pilnveidošana, nodrošinot faktisko pieslēgumu izveidi un veicot tīklu paplašināšanu</t>
  </si>
  <si>
    <t>Priekuļi</t>
  </si>
  <si>
    <t>Nav datu, jo notekūdeņus pārsūknē uz Cēsīm</t>
  </si>
  <si>
    <t>Nav risks, nav būtiska slodze,  bet saskaņā ar UBP ir plānoti papildus pasākumi RŪO, nodrošinot faktisko kanalizācijas pieslēgumu un tīklu paplašināšanu, notekūdeņi tiek novadīti uz Cēsu NAI</t>
  </si>
  <si>
    <t>Roja</t>
  </si>
  <si>
    <t>Rūjiena</t>
  </si>
  <si>
    <t>Salacgrīva</t>
  </si>
  <si>
    <t>Izplūde Lauturgrāvī, pēc tam Rīgas jūras līcī. Vidēja ŪO kvalitāte</t>
  </si>
  <si>
    <t>Saskaņā ar UBP ir plānoti papildus pasākumi RŪO, gan NAI uzlabošanā, gan nodrošinot faktisko kanalizācijas pieslēgumu un tīklu paplašināšanu</t>
  </si>
  <si>
    <t>Saulkrasti</t>
  </si>
  <si>
    <t>78,7%</t>
  </si>
  <si>
    <t>Nav riska ŪO, bet paredzēts papildus pasākums SAM 5.3.1. Centralizēto notekūdeņu savākšanas sistēmu darbības pilnveidošana, nodrošinot faktisko pieslēgumu izveidi un veicot tīklu paplašināšanu</t>
  </si>
  <si>
    <t>Skrīveri</t>
  </si>
  <si>
    <t>atbalsts 9 mājsaimniecībām, intensitāte nav noteikta</t>
  </si>
  <si>
    <t>Skrunda</t>
  </si>
  <si>
    <t>93,7%</t>
  </si>
  <si>
    <t>Smiltene</t>
  </si>
  <si>
    <t>Ulbroka</t>
  </si>
  <si>
    <t>SV - 39</t>
  </si>
  <si>
    <t>128,4%</t>
  </si>
  <si>
    <t>Ir Risks punktveida dēļ, bet paredzēts papildus pasākums SAM 5.3.1. Centralizēto notekūdeņu savākšanas sistēmu darbības pilnveidošana, nodrošinot faktisko pieslēgumu izveidi un veicot tīklu paplašināšanu</t>
  </si>
  <si>
    <t>Valka</t>
  </si>
  <si>
    <t>kvalitāte ŪO ir laba, līdz ar to būtiskuma slodze nav (punktveids), bet saskaņā ar UBP ir plānoti papildus pasākumi RŪO, nodrošinot faktisko kanalizācijas pieslēgumu un tīklu paplašināšanu</t>
  </si>
  <si>
    <t>Vangaži</t>
  </si>
  <si>
    <t>Nav risks, nav būtiska slodze, notekūdeņu izplūde nav RŪO, nav nepieciešami papildus pasākumi</t>
  </si>
  <si>
    <t>Varakļāni</t>
  </si>
  <si>
    <t>Nav risks, jāievēro piesardzība attiecībā uz notekūdeņu izplūdēm un saskaņā ar UBP ir plānoti papildus pasākumi RŪO, nodrošinot faktisko kanalizācijas pieslēgumu un tīklu paplašināšanu</t>
  </si>
  <si>
    <t>Vecumnieki</t>
  </si>
  <si>
    <t>Viļāni</t>
  </si>
  <si>
    <t>Nav risks, nav būtiska slodze, bet  paredzēts papildus pasākums SAM 5.3.1. Centralizēto notekūdeņu savākšanas sistēmu darbības pilnveidošana, nodrošinot faktisko pieslēgumu izveidi un veicot tīklu paplašināšanu</t>
  </si>
  <si>
    <t>KOPĀ</t>
  </si>
  <si>
    <t>Plānotās CKS rekonstrukcijā EUR</t>
  </si>
  <si>
    <t>punkti</t>
  </si>
  <si>
    <t>Dūņu apsaimniekošanas izmaksas</t>
  </si>
  <si>
    <t>Ieguldījumi energoefektivitātes pasākumu realizācijā</t>
  </si>
  <si>
    <t>Ieguldījumi decentralizēto pasākumu realizācijā</t>
  </si>
  <si>
    <t>nav publicēts, ir saistošie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</si>
</sst>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"/>
    <numFmt numFmtId="166" formatCode="0.000"/>
    <numFmt numFmtId="167" formatCode="&quot; &quot;#,##0.00&quot; &quot;;&quot;-&quot;#,##0.00&quot; &quot;;&quot; -&quot;00&quot; &quot;;&quot; &quot;@&quot; &quot;"/>
    <numFmt numFmtId="168" formatCode="&quot; &quot;#,##0.00&quot;   &quot;;&quot;-&quot;#,##0.00&quot;   &quot;;&quot; -&quot;00&quot;   &quot;;&quot; &quot;@&quot; &quot;"/>
    <numFmt numFmtId="169" formatCode="&quot; €&quot;#,##0.00&quot; &quot;;&quot;-€&quot;#,##0.00&quot; &quot;;&quot; €-&quot;00&quot; &quot;;&quot; &quot;@&quot; &quot;"/>
  </numFmts>
  <fonts count="2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8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i/>
      <sz val="9"/>
      <color rgb="FF000000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8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rgb="FF808080"/>
      <name val="Calibri"/>
      <family val="2"/>
      <charset val="186"/>
    </font>
    <font>
      <i/>
      <sz val="8"/>
      <color rgb="FF000000"/>
      <name val="Calibri"/>
      <family val="2"/>
      <charset val="186"/>
    </font>
    <font>
      <sz val="8"/>
      <color rgb="FF808080"/>
      <name val="Calibri"/>
      <family val="2"/>
      <charset val="186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  <font>
      <sz val="8"/>
      <color rgb="FFFF0000"/>
      <name val="Calibri"/>
      <family val="2"/>
      <charset val="186"/>
    </font>
    <font>
      <sz val="10"/>
      <color rgb="FF000000"/>
      <name val="Calibri"/>
      <family val="2"/>
      <charset val="186"/>
    </font>
    <font>
      <sz val="10"/>
      <color rgb="FFFF0000"/>
      <name val="Calibri"/>
      <family val="2"/>
      <charset val="186"/>
    </font>
    <font>
      <sz val="10"/>
      <color rgb="FF80808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9"/>
      <color rgb="FF000000"/>
      <name val="Calibri Light"/>
      <family val="2"/>
      <charset val="186"/>
    </font>
    <font>
      <sz val="8"/>
      <color rgb="FF000000"/>
      <name val="Calibri Light"/>
      <family val="2"/>
      <charset val="186"/>
    </font>
    <font>
      <sz val="10"/>
      <color rgb="FF0070C0"/>
      <name val="Calibri"/>
      <family val="2"/>
      <charset val="186"/>
    </font>
    <font>
      <sz val="9"/>
      <color rgb="FF000000"/>
      <name val="Calibri"/>
      <family val="2"/>
      <charset val="186"/>
    </font>
    <font>
      <b/>
      <sz val="12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wrapText="1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5" fillId="0" borderId="0" xfId="0" applyFont="1" applyFill="1" applyAlignment="1">
      <alignment horizontal="right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6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2" fontId="17" fillId="4" borderId="7" xfId="0" applyNumberFormat="1" applyFont="1" applyFill="1" applyBorder="1" applyAlignment="1">
      <alignment horizontal="center"/>
    </xf>
    <xf numFmtId="2" fontId="18" fillId="4" borderId="19" xfId="0" applyNumberFormat="1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4" fontId="19" fillId="4" borderId="20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2" fontId="18" fillId="4" borderId="7" xfId="0" applyNumberFormat="1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2" fontId="16" fillId="4" borderId="6" xfId="0" applyNumberFormat="1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16" fillId="0" borderId="7" xfId="1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4" fontId="19" fillId="0" borderId="20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4" fontId="16" fillId="0" borderId="7" xfId="17" applyNumberFormat="1" applyFont="1" applyBorder="1" applyAlignment="1">
      <alignment horizontal="center"/>
    </xf>
    <xf numFmtId="164" fontId="16" fillId="0" borderId="19" xfId="17" applyNumberFormat="1" applyFont="1" applyBorder="1" applyAlignment="1">
      <alignment horizontal="center"/>
    </xf>
    <xf numFmtId="165" fontId="16" fillId="0" borderId="6" xfId="0" applyNumberFormat="1" applyFont="1" applyBorder="1" applyAlignment="1">
      <alignment horizontal="center"/>
    </xf>
    <xf numFmtId="164" fontId="16" fillId="0" borderId="6" xfId="17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/>
    </xf>
    <xf numFmtId="9" fontId="16" fillId="0" borderId="6" xfId="17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wrapText="1"/>
    </xf>
    <xf numFmtId="0" fontId="16" fillId="5" borderId="19" xfId="0" applyFont="1" applyFill="1" applyBorder="1" applyAlignment="1">
      <alignment horizontal="center"/>
    </xf>
    <xf numFmtId="0" fontId="16" fillId="0" borderId="22" xfId="0" applyFont="1" applyBorder="1"/>
    <xf numFmtId="0" fontId="16" fillId="0" borderId="8" xfId="0" applyFont="1" applyBorder="1"/>
    <xf numFmtId="0" fontId="16" fillId="0" borderId="19" xfId="0" applyFont="1" applyBorder="1" applyAlignment="1">
      <alignment horizontal="left"/>
    </xf>
    <xf numFmtId="3" fontId="16" fillId="0" borderId="24" xfId="10" applyNumberFormat="1" applyFont="1" applyFill="1" applyBorder="1" applyAlignment="1">
      <alignment horizontal="center" vertical="center"/>
    </xf>
    <xf numFmtId="10" fontId="8" fillId="0" borderId="19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1" fontId="16" fillId="0" borderId="22" xfId="0" applyNumberFormat="1" applyFont="1" applyBorder="1" applyAlignment="1">
      <alignment horizontal="center"/>
    </xf>
    <xf numFmtId="0" fontId="16" fillId="4" borderId="28" xfId="0" applyFont="1" applyFill="1" applyBorder="1" applyAlignment="1">
      <alignment horizontal="left"/>
    </xf>
    <xf numFmtId="3" fontId="16" fillId="4" borderId="29" xfId="0" applyNumberFormat="1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1" fontId="16" fillId="4" borderId="21" xfId="0" applyNumberFormat="1" applyFont="1" applyFill="1" applyBorder="1" applyAlignment="1">
      <alignment horizontal="center"/>
    </xf>
    <xf numFmtId="1" fontId="16" fillId="4" borderId="6" xfId="0" applyNumberFormat="1" applyFont="1" applyFill="1" applyBorder="1" applyAlignment="1">
      <alignment horizontal="center"/>
    </xf>
    <xf numFmtId="165" fontId="16" fillId="4" borderId="6" xfId="0" applyNumberFormat="1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1" fontId="16" fillId="4" borderId="19" xfId="0" applyNumberFormat="1" applyFont="1" applyFill="1" applyBorder="1" applyAlignment="1">
      <alignment horizontal="center"/>
    </xf>
    <xf numFmtId="1" fontId="16" fillId="4" borderId="22" xfId="0" applyNumberFormat="1" applyFont="1" applyFill="1" applyBorder="1" applyAlignment="1">
      <alignment horizontal="center"/>
    </xf>
    <xf numFmtId="0" fontId="16" fillId="4" borderId="8" xfId="0" applyFont="1" applyFill="1" applyBorder="1"/>
    <xf numFmtId="3" fontId="22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19" xfId="0" applyFont="1" applyBorder="1"/>
    <xf numFmtId="164" fontId="8" fillId="0" borderId="19" xfId="17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/>
    </xf>
    <xf numFmtId="1" fontId="16" fillId="0" borderId="9" xfId="17" applyNumberFormat="1" applyFont="1" applyBorder="1" applyAlignment="1">
      <alignment horizontal="center"/>
    </xf>
    <xf numFmtId="9" fontId="16" fillId="0" borderId="6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5" borderId="19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9" fontId="16" fillId="0" borderId="9" xfId="17" applyFont="1" applyBorder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3" fontId="16" fillId="4" borderId="7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2" fontId="18" fillId="4" borderId="7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2" fontId="18" fillId="4" borderId="19" xfId="0" applyNumberFormat="1" applyFont="1" applyFill="1" applyBorder="1" applyAlignment="1">
      <alignment horizontal="center" vertical="center" wrapText="1"/>
    </xf>
    <xf numFmtId="2" fontId="16" fillId="4" borderId="6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1" fontId="16" fillId="4" borderId="21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65" fontId="16" fillId="4" borderId="6" xfId="0" applyNumberFormat="1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3" fontId="16" fillId="6" borderId="7" xfId="0" applyNumberFormat="1" applyFont="1" applyFill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4" fontId="19" fillId="0" borderId="32" xfId="0" applyNumberFormat="1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1" xfId="0" applyFont="1" applyBorder="1"/>
    <xf numFmtId="0" fontId="8" fillId="0" borderId="30" xfId="0" applyFont="1" applyBorder="1"/>
    <xf numFmtId="164" fontId="8" fillId="0" borderId="30" xfId="17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64" fontId="16" fillId="0" borderId="11" xfId="17" applyNumberFormat="1" applyFont="1" applyBorder="1" applyAlignment="1">
      <alignment horizontal="center"/>
    </xf>
    <xf numFmtId="164" fontId="16" fillId="0" borderId="30" xfId="17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4" fontId="16" fillId="0" borderId="10" xfId="17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8" fillId="0" borderId="3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/>
    </xf>
    <xf numFmtId="9" fontId="16" fillId="0" borderId="10" xfId="17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 wrapText="1"/>
    </xf>
    <xf numFmtId="0" fontId="16" fillId="5" borderId="3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4" fillId="0" borderId="35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25" fillId="0" borderId="12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6" fillId="0" borderId="22" xfId="0" applyNumberFormat="1" applyFont="1" applyBorder="1"/>
    <xf numFmtId="0" fontId="0" fillId="0" borderId="8" xfId="0" applyBorder="1"/>
    <xf numFmtId="3" fontId="16" fillId="0" borderId="3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1" fontId="16" fillId="0" borderId="13" xfId="17" applyNumberFormat="1" applyFont="1" applyBorder="1" applyAlignment="1">
      <alignment horizontal="center"/>
    </xf>
    <xf numFmtId="3" fontId="8" fillId="0" borderId="33" xfId="0" applyNumberFormat="1" applyFont="1" applyBorder="1" applyAlignment="1">
      <alignment horizontal="center" vertical="center" wrapText="1"/>
    </xf>
    <xf numFmtId="9" fontId="16" fillId="0" borderId="13" xfId="17" applyFont="1" applyBorder="1" applyAlignment="1">
      <alignment horizontal="center"/>
    </xf>
    <xf numFmtId="1" fontId="16" fillId="0" borderId="34" xfId="0" applyNumberFormat="1" applyFont="1" applyBorder="1"/>
    <xf numFmtId="0" fontId="0" fillId="0" borderId="12" xfId="0" applyBorder="1"/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3" fontId="16" fillId="0" borderId="24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2" fontId="17" fillId="0" borderId="29" xfId="0" applyNumberFormat="1" applyFont="1" applyBorder="1" applyAlignment="1">
      <alignment horizontal="center"/>
    </xf>
    <xf numFmtId="2" fontId="18" fillId="0" borderId="24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4" fontId="19" fillId="0" borderId="38" xfId="0" applyNumberFormat="1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3" fontId="16" fillId="0" borderId="29" xfId="0" applyNumberFormat="1" applyFont="1" applyBorder="1" applyAlignment="1">
      <alignment horizontal="center"/>
    </xf>
    <xf numFmtId="2" fontId="18" fillId="0" borderId="29" xfId="0" applyNumberFormat="1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1" fontId="16" fillId="0" borderId="36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9" xfId="0" applyFont="1" applyBorder="1"/>
    <xf numFmtId="0" fontId="8" fillId="0" borderId="24" xfId="0" applyFont="1" applyBorder="1"/>
    <xf numFmtId="164" fontId="8" fillId="0" borderId="24" xfId="17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164" fontId="16" fillId="0" borderId="29" xfId="17" applyNumberFormat="1" applyFont="1" applyBorder="1" applyAlignment="1">
      <alignment horizontal="center"/>
    </xf>
    <xf numFmtId="164" fontId="16" fillId="0" borderId="24" xfId="17" applyNumberFormat="1" applyFont="1" applyBorder="1" applyAlignment="1">
      <alignment horizontal="center"/>
    </xf>
    <xf numFmtId="165" fontId="16" fillId="0" borderId="36" xfId="0" applyNumberFormat="1" applyFont="1" applyBorder="1" applyAlignment="1">
      <alignment horizontal="center"/>
    </xf>
    <xf numFmtId="164" fontId="16" fillId="0" borderId="36" xfId="17" applyNumberFormat="1" applyFont="1" applyBorder="1" applyAlignment="1">
      <alignment horizontal="center"/>
    </xf>
    <xf numFmtId="0" fontId="20" fillId="0" borderId="36" xfId="0" applyFont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/>
    </xf>
    <xf numFmtId="9" fontId="16" fillId="0" borderId="36" xfId="17" applyFont="1" applyBorder="1" applyAlignment="1">
      <alignment horizontal="center"/>
    </xf>
    <xf numFmtId="9" fontId="16" fillId="0" borderId="39" xfId="17" applyFont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" fontId="8" fillId="0" borderId="36" xfId="0" applyNumberFormat="1" applyFont="1" applyBorder="1" applyAlignment="1">
      <alignment horizontal="center" wrapText="1"/>
    </xf>
    <xf numFmtId="1" fontId="16" fillId="0" borderId="29" xfId="0" applyNumberFormat="1" applyFont="1" applyBorder="1" applyAlignment="1">
      <alignment horizontal="center"/>
    </xf>
    <xf numFmtId="1" fontId="16" fillId="0" borderId="39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4" fontId="16" fillId="0" borderId="6" xfId="0" applyNumberFormat="1" applyFont="1" applyBorder="1"/>
    <xf numFmtId="0" fontId="16" fillId="4" borderId="22" xfId="0" applyFont="1" applyFill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16" fillId="0" borderId="12" xfId="0" applyFont="1" applyBorder="1"/>
    <xf numFmtId="0" fontId="24" fillId="0" borderId="3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3" fontId="8" fillId="0" borderId="41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1" fontId="16" fillId="4" borderId="22" xfId="0" applyNumberFormat="1" applyFont="1" applyFill="1" applyBorder="1"/>
    <xf numFmtId="0" fontId="16" fillId="0" borderId="22" xfId="0" applyFont="1" applyBorder="1" applyAlignment="1">
      <alignment horizont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43" xfId="0" applyNumberFormat="1" applyFont="1" applyBorder="1" applyAlignment="1">
      <alignment horizontal="center"/>
    </xf>
    <xf numFmtId="3" fontId="8" fillId="0" borderId="4" xfId="0" applyNumberFormat="1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/>
    </xf>
    <xf numFmtId="1" fontId="16" fillId="4" borderId="7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 wrapText="1"/>
    </xf>
    <xf numFmtId="0" fontId="16" fillId="0" borderId="44" xfId="0" applyFont="1" applyBorder="1"/>
    <xf numFmtId="0" fontId="24" fillId="0" borderId="4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1" fontId="16" fillId="4" borderId="9" xfId="0" applyNumberFormat="1" applyFont="1" applyFill="1" applyBorder="1" applyAlignment="1">
      <alignment horizontal="center"/>
    </xf>
    <xf numFmtId="1" fontId="0" fillId="0" borderId="0" xfId="0" applyNumberFormat="1"/>
  </cellXfs>
  <cellStyles count="20">
    <cellStyle name="Comma 2" xfId="1"/>
    <cellStyle name="Comma 3" xfId="2"/>
    <cellStyle name="Komats 2" xfId="3"/>
    <cellStyle name="Komats 3" xfId="4"/>
    <cellStyle name="Normal" xfId="0" builtinId="0" customBuiltin="1"/>
    <cellStyle name="Normal 2" xfId="5"/>
    <cellStyle name="Normal 2 2" xfId="6"/>
    <cellStyle name="Normal 2 2 2" xfId="7"/>
    <cellStyle name="Normal 2 3" xfId="8"/>
    <cellStyle name="Normal 3" xfId="9"/>
    <cellStyle name="Normal 4" xfId="10"/>
    <cellStyle name="Parasts 2" xfId="11"/>
    <cellStyle name="Parasts 2 2" xfId="12"/>
    <cellStyle name="Parasts 3" xfId="13"/>
    <cellStyle name="Parasts 4" xfId="14"/>
    <cellStyle name="Percent 2" xfId="15"/>
    <cellStyle name="Percent 2 2" xfId="16"/>
    <cellStyle name="Procenti" xfId="17"/>
    <cellStyle name="Procenti 2" xfId="18"/>
    <cellStyle name="Valūta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49"/>
  <sheetViews>
    <sheetView tabSelected="1" workbookViewId="0"/>
  </sheetViews>
  <sheetFormatPr defaultRowHeight="14.45" x14ac:dyDescent="0.25"/>
  <cols>
    <col min="1" max="3" width="9.140625" customWidth="1"/>
    <col min="4" max="4" width="24.28515625" customWidth="1"/>
    <col min="5" max="7" width="14.7109375" customWidth="1"/>
    <col min="8" max="8" width="18.42578125" customWidth="1"/>
    <col min="9" max="9" width="17" customWidth="1"/>
    <col min="10" max="10" width="19.28515625" customWidth="1"/>
    <col min="11" max="11" width="19" customWidth="1"/>
    <col min="12" max="12" width="9.140625" customWidth="1"/>
  </cols>
  <sheetData>
    <row r="1" spans="4:11" ht="15" x14ac:dyDescent="0.25">
      <c r="K1" s="1" t="s">
        <v>0</v>
      </c>
    </row>
    <row r="2" spans="4:11" ht="23.25" x14ac:dyDescent="0.35">
      <c r="E2" s="34" t="s">
        <v>1</v>
      </c>
      <c r="F2" s="34"/>
      <c r="G2" s="34"/>
      <c r="H2" s="34"/>
      <c r="I2" s="34"/>
      <c r="J2" s="34"/>
      <c r="K2" s="34"/>
    </row>
    <row r="3" spans="4:11" ht="15" x14ac:dyDescent="0.25"/>
    <row r="4" spans="4:11" ht="15.75" x14ac:dyDescent="0.25">
      <c r="E4" s="35" t="s">
        <v>2</v>
      </c>
      <c r="F4" s="35"/>
      <c r="G4" s="35"/>
      <c r="H4" s="35"/>
      <c r="I4" s="35"/>
      <c r="J4" s="35"/>
      <c r="K4" s="35"/>
    </row>
    <row r="5" spans="4:11" ht="15" x14ac:dyDescent="0.25"/>
    <row r="6" spans="4:11" ht="84" x14ac:dyDescent="0.25"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</row>
    <row r="7" spans="4:11" ht="15.75" x14ac:dyDescent="0.25">
      <c r="D7" s="4" t="s">
        <v>10</v>
      </c>
      <c r="E7" s="5">
        <v>575</v>
      </c>
      <c r="F7" s="6">
        <v>174</v>
      </c>
      <c r="G7" s="7">
        <v>1328</v>
      </c>
      <c r="H7" s="8">
        <v>262</v>
      </c>
      <c r="I7" s="7">
        <v>836</v>
      </c>
      <c r="J7" s="7">
        <v>598</v>
      </c>
      <c r="K7" s="9">
        <v>393</v>
      </c>
    </row>
    <row r="8" spans="4:11" ht="15.75" x14ac:dyDescent="0.25">
      <c r="D8" s="4" t="s">
        <v>11</v>
      </c>
      <c r="E8" s="10">
        <v>25</v>
      </c>
      <c r="F8" s="11">
        <v>7</v>
      </c>
      <c r="G8" s="11">
        <v>55</v>
      </c>
      <c r="H8" s="12">
        <v>13</v>
      </c>
      <c r="I8" s="11">
        <v>33</v>
      </c>
      <c r="J8" s="11">
        <v>24</v>
      </c>
      <c r="K8" s="13">
        <v>17</v>
      </c>
    </row>
    <row r="9" spans="4:11" ht="15.75" x14ac:dyDescent="0.25">
      <c r="D9" s="4" t="s">
        <v>12</v>
      </c>
      <c r="E9" s="14">
        <v>22.1</v>
      </c>
      <c r="F9" s="15">
        <v>24.857142857142858</v>
      </c>
      <c r="G9" s="15">
        <v>24.145454545454545</v>
      </c>
      <c r="H9" s="16">
        <v>23.8</v>
      </c>
      <c r="I9" s="15">
        <v>25.333333333333332</v>
      </c>
      <c r="J9" s="15">
        <v>24.916666666666668</v>
      </c>
      <c r="K9" s="17">
        <v>23.117647058823529</v>
      </c>
    </row>
    <row r="10" spans="4:11" ht="15.75" x14ac:dyDescent="0.25">
      <c r="D10" s="18" t="s">
        <v>13</v>
      </c>
      <c r="E10" s="19">
        <v>7</v>
      </c>
      <c r="F10" s="19">
        <v>2</v>
      </c>
      <c r="G10" s="19">
        <v>4</v>
      </c>
      <c r="H10" s="19">
        <v>5</v>
      </c>
      <c r="I10" s="19">
        <v>1</v>
      </c>
      <c r="J10" s="19">
        <v>2</v>
      </c>
      <c r="K10" s="19">
        <v>6</v>
      </c>
    </row>
    <row r="11" spans="4:11" ht="15.75" x14ac:dyDescent="0.25">
      <c r="D11" s="18"/>
      <c r="E11" s="19"/>
      <c r="F11" s="19"/>
      <c r="G11" s="19"/>
      <c r="H11" s="19"/>
      <c r="I11" s="19"/>
      <c r="J11" s="19"/>
      <c r="K11" s="19"/>
    </row>
    <row r="12" spans="4:11" ht="15.75" x14ac:dyDescent="0.25">
      <c r="D12" s="18"/>
      <c r="E12" s="35" t="s">
        <v>14</v>
      </c>
      <c r="F12" s="35"/>
      <c r="G12" s="35"/>
      <c r="H12" s="35"/>
      <c r="I12" s="35"/>
      <c r="J12" s="35"/>
      <c r="K12" s="35"/>
    </row>
    <row r="13" spans="4:11" ht="15" thickBot="1" x14ac:dyDescent="0.25"/>
    <row r="14" spans="4:11" ht="15.75" x14ac:dyDescent="0.25">
      <c r="D14" s="20" t="s">
        <v>10</v>
      </c>
      <c r="E14" s="5">
        <v>517</v>
      </c>
      <c r="F14" s="6">
        <v>155</v>
      </c>
      <c r="G14" s="6">
        <v>1053</v>
      </c>
      <c r="H14" s="7">
        <v>235</v>
      </c>
      <c r="I14" s="7">
        <v>671</v>
      </c>
      <c r="J14" s="7">
        <v>478</v>
      </c>
      <c r="K14" s="9">
        <v>308</v>
      </c>
    </row>
    <row r="15" spans="4:11" ht="15.75" x14ac:dyDescent="0.25">
      <c r="D15" s="20" t="s">
        <v>11</v>
      </c>
      <c r="E15" s="21">
        <v>25</v>
      </c>
      <c r="F15" s="22">
        <v>7</v>
      </c>
      <c r="G15" s="22">
        <v>55</v>
      </c>
      <c r="H15" s="11">
        <v>13</v>
      </c>
      <c r="I15" s="11">
        <v>33</v>
      </c>
      <c r="J15" s="11">
        <v>24</v>
      </c>
      <c r="K15" s="13">
        <v>17</v>
      </c>
    </row>
    <row r="16" spans="4:11" ht="33" customHeight="1" x14ac:dyDescent="0.25">
      <c r="D16" s="20" t="s">
        <v>12</v>
      </c>
      <c r="E16" s="23">
        <v>19.899999999999999</v>
      </c>
      <c r="F16" s="24">
        <v>22.142857142857142</v>
      </c>
      <c r="G16" s="24">
        <v>19.145454545454545</v>
      </c>
      <c r="H16" s="11">
        <v>21.4</v>
      </c>
      <c r="I16" s="24">
        <v>20.333333333333332</v>
      </c>
      <c r="J16" s="24">
        <v>19.916666666666668</v>
      </c>
      <c r="K16" s="25">
        <v>18.117647058823529</v>
      </c>
    </row>
    <row r="17" spans="4:11" ht="15.75" x14ac:dyDescent="0.25">
      <c r="D17" s="26" t="s">
        <v>13</v>
      </c>
      <c r="E17" s="27">
        <v>4</v>
      </c>
      <c r="F17" s="28">
        <v>1</v>
      </c>
      <c r="G17" s="28">
        <v>6</v>
      </c>
      <c r="H17" s="28">
        <v>2</v>
      </c>
      <c r="I17" s="28">
        <v>3</v>
      </c>
      <c r="J17" s="28">
        <v>4</v>
      </c>
      <c r="K17" s="29">
        <v>7</v>
      </c>
    </row>
    <row r="18" spans="4:11" ht="15.75" x14ac:dyDescent="0.25">
      <c r="D18" s="26" t="s">
        <v>15</v>
      </c>
      <c r="E18" s="14">
        <v>126.1</v>
      </c>
      <c r="F18" s="15">
        <v>24.4</v>
      </c>
      <c r="G18" s="15">
        <v>220</v>
      </c>
      <c r="H18" s="15">
        <v>54.2</v>
      </c>
      <c r="I18" s="15">
        <v>37.5</v>
      </c>
      <c r="J18" s="15">
        <v>33</v>
      </c>
      <c r="K18" s="17">
        <v>1.5</v>
      </c>
    </row>
    <row r="19" spans="4:11" ht="15" x14ac:dyDescent="0.25"/>
    <row r="20" spans="4:11" ht="15" x14ac:dyDescent="0.25"/>
    <row r="21" spans="4:11" ht="15" x14ac:dyDescent="0.25"/>
    <row r="22" spans="4:11" ht="15" x14ac:dyDescent="0.25"/>
    <row r="23" spans="4:11" ht="15" x14ac:dyDescent="0.25">
      <c r="E23" s="30"/>
      <c r="F23" s="30"/>
      <c r="G23" s="30"/>
      <c r="H23" s="30"/>
      <c r="I23" s="30"/>
      <c r="J23" s="30"/>
      <c r="K23" s="30"/>
    </row>
    <row r="24" spans="4:11" ht="15" x14ac:dyDescent="0.25"/>
    <row r="25" spans="4:11" ht="15" x14ac:dyDescent="0.25"/>
    <row r="26" spans="4:11" ht="15" x14ac:dyDescent="0.25"/>
    <row r="27" spans="4:11" ht="15" x14ac:dyDescent="0.25"/>
    <row r="28" spans="4:11" ht="15" x14ac:dyDescent="0.25"/>
    <row r="29" spans="4:11" ht="15" x14ac:dyDescent="0.25"/>
    <row r="30" spans="4:11" ht="15" x14ac:dyDescent="0.25"/>
    <row r="31" spans="4:11" ht="15" x14ac:dyDescent="0.25"/>
    <row r="32" spans="4:11" ht="15" x14ac:dyDescent="0.25"/>
    <row r="42" spans="4:11" ht="84" x14ac:dyDescent="0.25">
      <c r="D42" s="31"/>
      <c r="E42" s="32" t="s">
        <v>3</v>
      </c>
      <c r="F42" s="32" t="s">
        <v>4</v>
      </c>
      <c r="G42" s="32" t="s">
        <v>5</v>
      </c>
      <c r="H42" s="32" t="s">
        <v>6</v>
      </c>
      <c r="I42" s="32" t="s">
        <v>7</v>
      </c>
      <c r="J42" s="32" t="s">
        <v>8</v>
      </c>
      <c r="K42" s="32" t="s">
        <v>9</v>
      </c>
    </row>
    <row r="43" spans="4:11" ht="45" x14ac:dyDescent="0.25">
      <c r="D43" s="33" t="s">
        <v>16</v>
      </c>
      <c r="E43" s="31"/>
      <c r="F43" s="31"/>
      <c r="G43" s="31"/>
      <c r="H43" s="31" t="s">
        <v>17</v>
      </c>
      <c r="I43" s="31" t="s">
        <v>17</v>
      </c>
      <c r="J43" s="31"/>
      <c r="K43" s="31"/>
    </row>
    <row r="44" spans="4:11" ht="45" x14ac:dyDescent="0.25">
      <c r="D44" s="33" t="s">
        <v>18</v>
      </c>
      <c r="E44" s="31" t="s">
        <v>17</v>
      </c>
      <c r="F44" s="31" t="s">
        <v>17</v>
      </c>
      <c r="G44" s="31"/>
      <c r="H44" s="31"/>
      <c r="I44" s="31"/>
      <c r="J44" s="31" t="s">
        <v>17</v>
      </c>
      <c r="K44" s="31"/>
    </row>
    <row r="45" spans="4:11" ht="45" x14ac:dyDescent="0.25">
      <c r="D45" s="33" t="s">
        <v>19</v>
      </c>
      <c r="E45" s="31"/>
      <c r="F45" s="31"/>
      <c r="G45" s="31"/>
      <c r="H45" s="31"/>
      <c r="I45" s="31"/>
      <c r="J45" s="31"/>
      <c r="K45" s="31" t="s">
        <v>17</v>
      </c>
    </row>
    <row r="46" spans="4:11" ht="60" x14ac:dyDescent="0.25">
      <c r="D46" s="33" t="s">
        <v>20</v>
      </c>
      <c r="E46" s="31"/>
      <c r="F46" s="31"/>
      <c r="G46" s="31" t="s">
        <v>17</v>
      </c>
      <c r="H46" s="31"/>
      <c r="I46" s="31"/>
      <c r="J46" s="31"/>
      <c r="K46" s="31"/>
    </row>
    <row r="47" spans="4:11" ht="45" x14ac:dyDescent="0.25">
      <c r="D47" s="33" t="s">
        <v>21</v>
      </c>
      <c r="E47" s="31"/>
      <c r="F47" s="31"/>
      <c r="G47" s="31" t="s">
        <v>17</v>
      </c>
      <c r="H47" s="31"/>
      <c r="I47" s="31"/>
      <c r="J47" s="31" t="s">
        <v>17</v>
      </c>
      <c r="K47" s="31"/>
    </row>
    <row r="48" spans="4:11" ht="45" x14ac:dyDescent="0.25">
      <c r="D48" s="33" t="s">
        <v>22</v>
      </c>
      <c r="E48" s="36" t="s">
        <v>23</v>
      </c>
      <c r="F48" s="36"/>
      <c r="G48" s="36"/>
      <c r="H48" s="36"/>
      <c r="I48" s="36"/>
      <c r="J48" s="36"/>
      <c r="K48" s="36"/>
    </row>
    <row r="49" spans="4:11" ht="60" x14ac:dyDescent="0.25">
      <c r="D49" s="33" t="s">
        <v>24</v>
      </c>
      <c r="E49" s="31"/>
      <c r="F49" s="31"/>
      <c r="G49" s="31"/>
      <c r="H49" s="31"/>
      <c r="I49" s="31"/>
      <c r="J49" s="31" t="s">
        <v>17</v>
      </c>
      <c r="K49" s="31"/>
    </row>
  </sheetData>
  <mergeCells count="4">
    <mergeCell ref="E2:K2"/>
    <mergeCell ref="E4:K4"/>
    <mergeCell ref="E12:K12"/>
    <mergeCell ref="E48:K48"/>
  </mergeCells>
  <pageMargins left="0.70000000000000007" right="0.70000000000000007" top="0.75" bottom="0.75" header="0.30000000000000004" footer="0.30000000000000004"/>
  <pageSetup paperSize="0" scale="77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7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customWidth="1"/>
    <col min="6" max="6" width="9.5703125" style="19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hidden="1" customWidth="1"/>
    <col min="13" max="13" width="9.28515625" style="19" hidden="1" customWidth="1"/>
    <col min="14" max="14" width="9.5703125" style="39" hidden="1" customWidth="1"/>
    <col min="15" max="15" width="11.5703125" style="19" customWidth="1"/>
    <col min="16" max="16" width="8.85546875" style="19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customWidth="1"/>
    <col min="27" max="27" width="10.28515625" style="19" customWidth="1"/>
    <col min="28" max="28" width="20.42578125" style="19" hidden="1" customWidth="1"/>
    <col min="29" max="29" width="23.7109375" style="19" hidden="1" customWidth="1"/>
    <col min="30" max="31" width="10" style="19" hidden="1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4" width="10" style="19" hidden="1" customWidth="1"/>
    <col min="45" max="45" width="20.28515625" style="19" hidden="1" customWidth="1"/>
    <col min="46" max="46" width="10" style="19" hidden="1" customWidth="1"/>
    <col min="47" max="48" width="10" style="19" customWidth="1"/>
    <col min="49" max="49" width="12.7109375" style="19" hidden="1" customWidth="1"/>
    <col min="50" max="50" width="16.7109375" style="19" hidden="1" customWidth="1"/>
    <col min="51" max="52" width="10" style="19" hidden="1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hidden="1" customWidth="1"/>
    <col min="58" max="58" width="10" style="19" hidden="1" customWidth="1"/>
    <col min="59" max="59" width="11.42578125" style="19" hidden="1" customWidth="1"/>
    <col min="60" max="60" width="10" style="43" hidden="1" customWidth="1"/>
    <col min="61" max="66" width="10" style="19" hidden="1" customWidth="1"/>
    <col min="67" max="67" width="17.42578125" style="19" customWidth="1"/>
    <col min="68" max="68" width="10" style="19" customWidth="1"/>
    <col min="69" max="71" width="12.28515625" style="19" hidden="1" customWidth="1"/>
    <col min="72" max="72" width="10" style="19" customWidth="1"/>
    <col min="73" max="73" width="11.42578125" style="19" customWidth="1"/>
    <col min="74" max="74" width="14.5703125" customWidth="1"/>
    <col min="75" max="75" width="13.5703125" customWidth="1"/>
    <col min="76" max="76" width="9.140625" customWidth="1"/>
  </cols>
  <sheetData>
    <row r="1" spans="3:75" ht="15.75" thickBot="1" x14ac:dyDescent="0.3"/>
    <row r="2" spans="3:75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252" t="s">
        <v>67</v>
      </c>
      <c r="BR2" s="261" t="s">
        <v>68</v>
      </c>
      <c r="BS2" s="262" t="s">
        <v>69</v>
      </c>
      <c r="BT2" s="248" t="s">
        <v>70</v>
      </c>
      <c r="BU2" s="248"/>
      <c r="BV2" s="248" t="s">
        <v>71</v>
      </c>
      <c r="BW2" s="248" t="s">
        <v>72</v>
      </c>
    </row>
    <row r="3" spans="3:75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252"/>
      <c r="BR3" s="261"/>
      <c r="BS3" s="262"/>
      <c r="BT3" s="248"/>
      <c r="BU3" s="248"/>
      <c r="BV3" s="248"/>
      <c r="BW3" s="248"/>
    </row>
    <row r="4" spans="3:75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252"/>
      <c r="BR4" s="261"/>
      <c r="BS4" s="262"/>
      <c r="BT4" s="268">
        <v>16</v>
      </c>
      <c r="BU4" s="268"/>
      <c r="BV4" s="50">
        <v>17</v>
      </c>
      <c r="BW4" s="46">
        <v>18</v>
      </c>
    </row>
    <row r="5" spans="3:75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252"/>
      <c r="BR5" s="261"/>
      <c r="BS5" s="262"/>
      <c r="BT5" s="51" t="s">
        <v>81</v>
      </c>
      <c r="BU5" s="45" t="s">
        <v>80</v>
      </c>
      <c r="BV5" s="50" t="s">
        <v>82</v>
      </c>
      <c r="BW5" s="46" t="s">
        <v>82</v>
      </c>
    </row>
    <row r="6" spans="3:75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75"/>
      <c r="BR6" s="87"/>
      <c r="BS6" s="83"/>
      <c r="BT6" s="75"/>
      <c r="BU6" s="83"/>
      <c r="BV6" s="86"/>
      <c r="BW6" s="88"/>
    </row>
    <row r="7" spans="3:75" s="89" customFormat="1" ht="33.75" hidden="1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92">
        <v>0</v>
      </c>
      <c r="BR7" s="112">
        <v>0</v>
      </c>
      <c r="BS7" s="124">
        <v>0</v>
      </c>
      <c r="BT7" s="106">
        <f>IF(BR7=0,0,BQ7/BR7)+BS7/E7</f>
        <v>0</v>
      </c>
      <c r="BU7" s="120">
        <v>0</v>
      </c>
      <c r="BV7" s="125"/>
      <c r="BW7" s="126"/>
    </row>
    <row r="8" spans="3:75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92">
        <v>86454783</v>
      </c>
      <c r="BR8" s="112">
        <v>17162</v>
      </c>
      <c r="BS8" s="124">
        <v>38560000</v>
      </c>
      <c r="BT8" s="106">
        <f>IF(BR8=0,0,BQ8/BR8)+BS8/E8</f>
        <v>5095.2324429652417</v>
      </c>
      <c r="BU8" s="120">
        <v>1</v>
      </c>
      <c r="BV8" s="133">
        <f>F8+P8+AA8+AV8+BB8+BD8+BP8+BU8</f>
        <v>25</v>
      </c>
      <c r="BW8" s="126">
        <f>F8+P8+AA8+AV8+BB8+BD8+BP8</f>
        <v>24</v>
      </c>
    </row>
    <row r="9" spans="3:75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61"/>
      <c r="BR9" s="64"/>
      <c r="BS9" s="74"/>
      <c r="BT9" s="61"/>
      <c r="BU9" s="149"/>
      <c r="BV9" s="150"/>
      <c r="BW9" s="151"/>
    </row>
    <row r="10" spans="3:75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92">
        <v>0</v>
      </c>
      <c r="BR10" s="112">
        <v>0</v>
      </c>
      <c r="BS10" s="124">
        <v>0</v>
      </c>
      <c r="BT10" s="106">
        <f t="shared" ref="BT10:BT33" si="15">IF(BR10=0,0,BQ10/BR10)+BS10/E10</f>
        <v>0</v>
      </c>
      <c r="BU10" s="120">
        <v>0</v>
      </c>
      <c r="BV10" s="133">
        <f t="shared" ref="BV10:BV18" si="16">F10+P10+AA10+AV10+BB10+BD10+BP10+BU10</f>
        <v>16</v>
      </c>
      <c r="BW10" s="126">
        <f t="shared" ref="BW10:BW18" si="17">F10+P10+AA10+AV10+BB10+BD10+BP10</f>
        <v>16</v>
      </c>
    </row>
    <row r="11" spans="3:75" s="89" customFormat="1" ht="56.25" hidden="1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92">
        <v>0</v>
      </c>
      <c r="BR11" s="112">
        <v>0</v>
      </c>
      <c r="BS11" s="124">
        <v>0</v>
      </c>
      <c r="BT11" s="106">
        <f t="shared" si="15"/>
        <v>0</v>
      </c>
      <c r="BU11" s="120">
        <v>0</v>
      </c>
      <c r="BV11" s="133">
        <f t="shared" si="16"/>
        <v>20</v>
      </c>
      <c r="BW11" s="126">
        <f t="shared" si="17"/>
        <v>20</v>
      </c>
    </row>
    <row r="12" spans="3:75" s="89" customFormat="1" ht="56.25" hidden="1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92">
        <v>0</v>
      </c>
      <c r="BR12" s="112">
        <v>0</v>
      </c>
      <c r="BS12" s="124">
        <v>0</v>
      </c>
      <c r="BT12" s="106">
        <f t="shared" si="15"/>
        <v>0</v>
      </c>
      <c r="BU12" s="120">
        <v>0</v>
      </c>
      <c r="BV12" s="133">
        <f t="shared" si="16"/>
        <v>25</v>
      </c>
      <c r="BW12" s="126">
        <f t="shared" si="17"/>
        <v>25</v>
      </c>
    </row>
    <row r="13" spans="3:75" s="89" customFormat="1" ht="45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92">
        <v>1095600</v>
      </c>
      <c r="BR13" s="112">
        <v>295</v>
      </c>
      <c r="BS13" s="124">
        <v>0</v>
      </c>
      <c r="BT13" s="106">
        <f t="shared" si="15"/>
        <v>3713.898305084746</v>
      </c>
      <c r="BU13" s="120">
        <v>2</v>
      </c>
      <c r="BV13" s="133">
        <f t="shared" si="16"/>
        <v>23</v>
      </c>
      <c r="BW13" s="126">
        <f t="shared" si="17"/>
        <v>21</v>
      </c>
    </row>
    <row r="14" spans="3:75" s="89" customFormat="1" ht="56.25" hidden="1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92">
        <v>0</v>
      </c>
      <c r="BR14" s="112">
        <v>0</v>
      </c>
      <c r="BS14" s="124">
        <v>0</v>
      </c>
      <c r="BT14" s="106">
        <f t="shared" si="15"/>
        <v>0</v>
      </c>
      <c r="BU14" s="120">
        <v>0</v>
      </c>
      <c r="BV14" s="133">
        <f t="shared" si="16"/>
        <v>24</v>
      </c>
      <c r="BW14" s="126">
        <f t="shared" si="17"/>
        <v>24</v>
      </c>
    </row>
    <row r="15" spans="3:75" s="89" customFormat="1" ht="56.25" hidden="1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92">
        <v>0</v>
      </c>
      <c r="BR15" s="112">
        <v>0</v>
      </c>
      <c r="BS15" s="124">
        <v>0</v>
      </c>
      <c r="BT15" s="106">
        <f t="shared" si="15"/>
        <v>0</v>
      </c>
      <c r="BU15" s="120">
        <v>0</v>
      </c>
      <c r="BV15" s="133">
        <f t="shared" si="16"/>
        <v>20</v>
      </c>
      <c r="BW15" s="126">
        <f t="shared" si="17"/>
        <v>20</v>
      </c>
    </row>
    <row r="16" spans="3:75" s="89" customFormat="1" ht="45" hidden="1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92">
        <v>0</v>
      </c>
      <c r="BR16" s="112">
        <v>0</v>
      </c>
      <c r="BS16" s="124">
        <v>0</v>
      </c>
      <c r="BT16" s="106">
        <f t="shared" si="15"/>
        <v>0</v>
      </c>
      <c r="BU16" s="120">
        <v>0</v>
      </c>
      <c r="BV16" s="133">
        <f t="shared" si="16"/>
        <v>21</v>
      </c>
      <c r="BW16" s="126">
        <f t="shared" si="17"/>
        <v>21</v>
      </c>
    </row>
    <row r="17" spans="3:80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92">
        <v>1596200</v>
      </c>
      <c r="BR17" s="112">
        <v>200</v>
      </c>
      <c r="BS17" s="124">
        <v>0</v>
      </c>
      <c r="BT17" s="106">
        <f t="shared" si="15"/>
        <v>7981</v>
      </c>
      <c r="BU17" s="120">
        <v>5</v>
      </c>
      <c r="BV17" s="133">
        <f t="shared" si="16"/>
        <v>21</v>
      </c>
      <c r="BW17" s="126">
        <f t="shared" si="17"/>
        <v>16</v>
      </c>
    </row>
    <row r="18" spans="3:80" s="89" customFormat="1" ht="56.25" hidden="1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92">
        <v>0</v>
      </c>
      <c r="BR18" s="112">
        <v>0</v>
      </c>
      <c r="BS18" s="124">
        <v>0</v>
      </c>
      <c r="BT18" s="106">
        <f t="shared" si="15"/>
        <v>0</v>
      </c>
      <c r="BU18" s="120">
        <v>0</v>
      </c>
      <c r="BV18" s="133">
        <f t="shared" si="16"/>
        <v>22</v>
      </c>
      <c r="BW18" s="126">
        <f t="shared" si="17"/>
        <v>22</v>
      </c>
    </row>
    <row r="19" spans="3:80" s="89" customFormat="1" ht="60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130">
        <v>523800</v>
      </c>
      <c r="BR19" s="164">
        <v>198</v>
      </c>
      <c r="BS19" s="165">
        <v>0</v>
      </c>
      <c r="BT19" s="106">
        <f t="shared" si="15"/>
        <v>2645.4545454545455</v>
      </c>
      <c r="BU19" s="120">
        <v>2</v>
      </c>
      <c r="BV19" s="133">
        <f>F19+P19+AA19+BB19+BD19+BP19+BU19</f>
        <v>24</v>
      </c>
      <c r="BW19" s="126">
        <f>F19+P19+AA19+BB19+BD19+BP19</f>
        <v>22</v>
      </c>
      <c r="BX19"/>
      <c r="BZ19"/>
      <c r="CA19"/>
      <c r="CB19"/>
    </row>
    <row r="20" spans="3:80" s="89" customFormat="1" ht="72" hidden="1" customHeight="1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92">
        <v>0</v>
      </c>
      <c r="BR20" s="112">
        <v>0</v>
      </c>
      <c r="BS20" s="124">
        <v>0</v>
      </c>
      <c r="BT20" s="106">
        <f t="shared" si="15"/>
        <v>0</v>
      </c>
      <c r="BU20" s="120">
        <v>0</v>
      </c>
      <c r="BV20" s="133">
        <f>F20+P20+AA20+BB20+BD20+BP20+BU20</f>
        <v>18</v>
      </c>
      <c r="BW20" s="126">
        <f>F20+P20+AA20+BB20+BD20+BP20</f>
        <v>18</v>
      </c>
      <c r="BX20"/>
      <c r="BZ20"/>
      <c r="CA20"/>
      <c r="CB20"/>
    </row>
    <row r="21" spans="3:80" s="89" customFormat="1" ht="52.15" hidden="1" customHeight="1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92">
        <v>0</v>
      </c>
      <c r="BR21" s="112">
        <v>0</v>
      </c>
      <c r="BS21" s="124">
        <v>0</v>
      </c>
      <c r="BT21" s="106">
        <f t="shared" si="15"/>
        <v>0</v>
      </c>
      <c r="BU21" s="120">
        <v>0</v>
      </c>
      <c r="BV21" s="133">
        <f>F21+P21+AA21+BB21+BD21+BP21+BU21</f>
        <v>17</v>
      </c>
      <c r="BW21" s="126">
        <f>F21+P21+AA21+BB21+BD21+BP21</f>
        <v>17</v>
      </c>
      <c r="BX21"/>
      <c r="BZ21"/>
      <c r="CA21"/>
      <c r="CB21"/>
    </row>
    <row r="22" spans="3:80" s="89" customFormat="1" ht="51" hidden="1" customHeight="1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92">
        <v>0</v>
      </c>
      <c r="BR22" s="112">
        <v>0</v>
      </c>
      <c r="BS22" s="124">
        <v>0</v>
      </c>
      <c r="BT22" s="106">
        <f t="shared" si="15"/>
        <v>0</v>
      </c>
      <c r="BU22" s="120">
        <v>0</v>
      </c>
      <c r="BV22" s="133">
        <f>F22+P22+AA22+BB22+BD22+BP22+BU22</f>
        <v>15</v>
      </c>
      <c r="BW22" s="126">
        <f>F22+P22+AA22+BB22+BD22+BP22</f>
        <v>15</v>
      </c>
      <c r="BX22"/>
      <c r="BZ22"/>
      <c r="CA22"/>
      <c r="CB22"/>
    </row>
    <row r="23" spans="3:80" s="89" customFormat="1" ht="60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130">
        <v>4955000</v>
      </c>
      <c r="BR23" s="164">
        <v>950</v>
      </c>
      <c r="BS23" s="165">
        <v>0</v>
      </c>
      <c r="BT23" s="106">
        <f t="shared" si="15"/>
        <v>5215.7894736842109</v>
      </c>
      <c r="BU23" s="120">
        <v>1</v>
      </c>
      <c r="BV23" s="133">
        <f>F23+P23+AA23+BB23+BD23+BP23+BU23</f>
        <v>27</v>
      </c>
      <c r="BW23" s="126">
        <f>F23+P23+AA23+BB23+BD23+BP23</f>
        <v>26</v>
      </c>
      <c r="BX23"/>
      <c r="BZ23"/>
      <c r="CA23"/>
      <c r="CB23"/>
    </row>
    <row r="24" spans="3:80" s="89" customFormat="1" ht="56.25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8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9">AL24/AN24</f>
        <v>0.61864999007345645</v>
      </c>
      <c r="AP24" s="114">
        <f t="shared" ref="AP24:AP33" si="20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1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2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92">
        <v>468000</v>
      </c>
      <c r="BR24" s="112">
        <v>150</v>
      </c>
      <c r="BS24" s="124">
        <v>0</v>
      </c>
      <c r="BT24" s="106">
        <f t="shared" si="15"/>
        <v>3120</v>
      </c>
      <c r="BU24" s="120">
        <v>2</v>
      </c>
      <c r="BV24" s="133">
        <f t="shared" ref="BV24:BV33" si="23">F24+P24+AA24+AV24+BB24+BD24+BP24+BU24</f>
        <v>19</v>
      </c>
      <c r="BW24" s="126">
        <f t="shared" ref="BW24:BW33" si="24">F24+P24+AA24+AV24+BB24+BD24+BP24</f>
        <v>17</v>
      </c>
      <c r="BX24"/>
      <c r="BZ24"/>
      <c r="CA24"/>
      <c r="CB24"/>
    </row>
    <row r="25" spans="3:80" s="89" customFormat="1" ht="57" hidden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8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9"/>
        <v>0.57411078395627224</v>
      </c>
      <c r="AP25" s="114">
        <f t="shared" si="20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1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5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2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92">
        <v>0</v>
      </c>
      <c r="BR25" s="112">
        <v>0</v>
      </c>
      <c r="BS25" s="124">
        <v>750000</v>
      </c>
      <c r="BT25" s="106">
        <f t="shared" si="15"/>
        <v>70.794789503492538</v>
      </c>
      <c r="BU25" s="120">
        <v>5</v>
      </c>
      <c r="BV25" s="133">
        <f t="shared" si="23"/>
        <v>24</v>
      </c>
      <c r="BW25" s="126">
        <f t="shared" si="24"/>
        <v>19</v>
      </c>
      <c r="BX25"/>
      <c r="BZ25"/>
      <c r="CA25"/>
      <c r="CB25"/>
    </row>
    <row r="26" spans="3:80" s="89" customFormat="1" ht="21.6" hidden="1" customHeight="1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8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9"/>
        <v>0.63299956741167984</v>
      </c>
      <c r="AP26" s="114">
        <f t="shared" si="20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1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5"/>
        <v>0.1196926202521037</v>
      </c>
      <c r="BJ26" s="100">
        <v>3</v>
      </c>
      <c r="BK26" s="102">
        <v>2194926</v>
      </c>
      <c r="BL26" s="105">
        <v>869999</v>
      </c>
      <c r="BM26" s="122">
        <f t="shared" si="22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92">
        <v>0</v>
      </c>
      <c r="BR26" s="112">
        <v>0</v>
      </c>
      <c r="BS26" s="124">
        <v>0</v>
      </c>
      <c r="BT26" s="106">
        <f t="shared" si="15"/>
        <v>0</v>
      </c>
      <c r="BU26" s="120">
        <v>0</v>
      </c>
      <c r="BV26" s="133">
        <f t="shared" si="23"/>
        <v>16</v>
      </c>
      <c r="BW26" s="126">
        <f t="shared" si="24"/>
        <v>16</v>
      </c>
      <c r="BX26"/>
      <c r="BZ26"/>
      <c r="CA26"/>
      <c r="CB26"/>
    </row>
    <row r="27" spans="3:80" s="89" customFormat="1" ht="51" hidden="1" customHeight="1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8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9"/>
        <v>0.42593888303477345</v>
      </c>
      <c r="AP27" s="114">
        <f t="shared" si="20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1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5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2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92">
        <v>0</v>
      </c>
      <c r="BR27" s="112">
        <v>0</v>
      </c>
      <c r="BS27" s="124">
        <v>0</v>
      </c>
      <c r="BT27" s="106">
        <f t="shared" si="15"/>
        <v>0</v>
      </c>
      <c r="BU27" s="120">
        <v>0</v>
      </c>
      <c r="BV27" s="133">
        <f t="shared" si="23"/>
        <v>19</v>
      </c>
      <c r="BW27" s="126">
        <f t="shared" si="24"/>
        <v>19</v>
      </c>
      <c r="BX27"/>
      <c r="BZ27"/>
      <c r="CA27"/>
      <c r="CB27"/>
    </row>
    <row r="28" spans="3:80" s="89" customFormat="1" ht="67.5" hidden="1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8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9"/>
        <v>0.2848050579557429</v>
      </c>
      <c r="AP28" s="114">
        <f t="shared" si="20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1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5"/>
        <v>0.319102107474665</v>
      </c>
      <c r="BJ28" s="100">
        <v>3</v>
      </c>
      <c r="BK28" s="102">
        <v>304065</v>
      </c>
      <c r="BL28" s="105">
        <v>394000</v>
      </c>
      <c r="BM28" s="122">
        <f t="shared" si="22"/>
        <v>1.2957755743015473</v>
      </c>
      <c r="BN28" s="100">
        <v>3</v>
      </c>
      <c r="BO28" s="123" t="s">
        <v>105</v>
      </c>
      <c r="BP28" s="105">
        <v>0</v>
      </c>
      <c r="BQ28" s="92">
        <v>0</v>
      </c>
      <c r="BR28" s="112">
        <v>0</v>
      </c>
      <c r="BS28" s="124">
        <v>0</v>
      </c>
      <c r="BT28" s="106">
        <f t="shared" si="15"/>
        <v>0</v>
      </c>
      <c r="BU28" s="120">
        <v>0</v>
      </c>
      <c r="BV28" s="133">
        <f t="shared" si="23"/>
        <v>17</v>
      </c>
      <c r="BW28" s="126">
        <f t="shared" si="24"/>
        <v>17</v>
      </c>
      <c r="BX28"/>
      <c r="BZ28"/>
      <c r="CA28"/>
      <c r="CB28"/>
    </row>
    <row r="29" spans="3:80" s="89" customFormat="1" ht="56.25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8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9"/>
        <v>0.58151164937414612</v>
      </c>
      <c r="AP29" s="114">
        <f t="shared" si="20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1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5"/>
        <v>0.15448703400661737</v>
      </c>
      <c r="BJ29" s="100">
        <v>3</v>
      </c>
      <c r="BK29" s="102">
        <v>787454</v>
      </c>
      <c r="BL29" s="105">
        <v>372079</v>
      </c>
      <c r="BM29" s="122">
        <f t="shared" si="22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92">
        <v>175900</v>
      </c>
      <c r="BR29" s="112">
        <v>39</v>
      </c>
      <c r="BS29" s="124">
        <v>0</v>
      </c>
      <c r="BT29" s="106">
        <f t="shared" si="15"/>
        <v>4510.2564102564102</v>
      </c>
      <c r="BU29" s="120">
        <v>2</v>
      </c>
      <c r="BV29" s="133">
        <f t="shared" si="23"/>
        <v>24</v>
      </c>
      <c r="BW29" s="126">
        <f t="shared" si="24"/>
        <v>22</v>
      </c>
      <c r="BX29"/>
      <c r="BZ29"/>
      <c r="CA29"/>
      <c r="CB29"/>
    </row>
    <row r="30" spans="3:80" s="89" customFormat="1" ht="61.15" hidden="1" customHeight="1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8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9"/>
        <v>0.30135948089401587</v>
      </c>
      <c r="AP30" s="114">
        <f t="shared" si="20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1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5"/>
        <v>0.14666382180693202</v>
      </c>
      <c r="BJ30" s="100">
        <v>3</v>
      </c>
      <c r="BK30" s="102">
        <v>522482</v>
      </c>
      <c r="BL30" s="105">
        <v>735251</v>
      </c>
      <c r="BM30" s="122">
        <f t="shared" si="22"/>
        <v>1.40722742601659</v>
      </c>
      <c r="BN30" s="100">
        <v>3</v>
      </c>
      <c r="BO30" s="123" t="s">
        <v>179</v>
      </c>
      <c r="BP30" s="105">
        <v>5</v>
      </c>
      <c r="BQ30" s="92">
        <v>0</v>
      </c>
      <c r="BR30" s="112">
        <v>0</v>
      </c>
      <c r="BS30" s="124">
        <v>0</v>
      </c>
      <c r="BT30" s="106">
        <f t="shared" si="15"/>
        <v>0</v>
      </c>
      <c r="BU30" s="120">
        <v>0</v>
      </c>
      <c r="BV30" s="133">
        <f t="shared" si="23"/>
        <v>20</v>
      </c>
      <c r="BW30" s="126">
        <f t="shared" si="24"/>
        <v>20</v>
      </c>
      <c r="BX30"/>
      <c r="BZ30"/>
      <c r="CA30"/>
      <c r="CB30"/>
    </row>
    <row r="31" spans="3:80" s="89" customFormat="1" ht="124.5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8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9"/>
        <v>0.42077299412915853</v>
      </c>
      <c r="AP31" s="114">
        <f t="shared" si="20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1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5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2"/>
        <v>1.2245434039485616</v>
      </c>
      <c r="BN31" s="100">
        <v>3</v>
      </c>
      <c r="BO31" s="123" t="s">
        <v>183</v>
      </c>
      <c r="BP31" s="105">
        <v>5</v>
      </c>
      <c r="BQ31" s="92">
        <v>344300</v>
      </c>
      <c r="BR31" s="112">
        <v>89</v>
      </c>
      <c r="BS31" s="124">
        <v>0</v>
      </c>
      <c r="BT31" s="106">
        <f t="shared" si="15"/>
        <v>3868.5393258426966</v>
      </c>
      <c r="BU31" s="120">
        <v>2</v>
      </c>
      <c r="BV31" s="133">
        <f t="shared" si="23"/>
        <v>25</v>
      </c>
      <c r="BW31" s="126">
        <f t="shared" si="24"/>
        <v>23</v>
      </c>
      <c r="BX31"/>
      <c r="BZ31"/>
      <c r="CA31"/>
      <c r="CB31"/>
    </row>
    <row r="32" spans="3:80" s="89" customFormat="1" ht="40.9" hidden="1" customHeight="1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8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9"/>
        <v>0.32253515981735159</v>
      </c>
      <c r="AP32" s="114">
        <f t="shared" si="20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1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5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2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92">
        <v>0</v>
      </c>
      <c r="BR32" s="112">
        <v>0</v>
      </c>
      <c r="BS32" s="124">
        <v>0</v>
      </c>
      <c r="BT32" s="106">
        <f t="shared" si="15"/>
        <v>0</v>
      </c>
      <c r="BU32" s="120">
        <v>0</v>
      </c>
      <c r="BV32" s="133">
        <f t="shared" si="23"/>
        <v>20</v>
      </c>
      <c r="BW32" s="126">
        <f t="shared" si="24"/>
        <v>20</v>
      </c>
      <c r="BX32"/>
      <c r="BZ32"/>
      <c r="CA32"/>
      <c r="CB32"/>
    </row>
    <row r="33" spans="3:80" s="89" customFormat="1" ht="72" hidden="1" customHeight="1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8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9"/>
        <v>0.3589209474885845</v>
      </c>
      <c r="AP33" s="114">
        <f t="shared" si="20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1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5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2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92">
        <v>0</v>
      </c>
      <c r="BR33" s="112">
        <v>0</v>
      </c>
      <c r="BS33" s="124">
        <v>0</v>
      </c>
      <c r="BT33" s="106">
        <f t="shared" si="15"/>
        <v>0</v>
      </c>
      <c r="BU33" s="120">
        <v>0</v>
      </c>
      <c r="BV33" s="133">
        <f t="shared" si="23"/>
        <v>21</v>
      </c>
      <c r="BW33" s="126">
        <f t="shared" si="24"/>
        <v>21</v>
      </c>
      <c r="BX33"/>
      <c r="BZ33"/>
      <c r="CA33"/>
      <c r="CB33"/>
    </row>
    <row r="34" spans="3:80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59"/>
      <c r="BR34" s="173"/>
      <c r="BS34" s="194"/>
      <c r="BT34" s="59"/>
      <c r="BU34" s="149"/>
      <c r="BV34" s="150"/>
      <c r="BW34" s="151"/>
      <c r="BX34"/>
      <c r="BZ34"/>
      <c r="CA34"/>
      <c r="CB34"/>
    </row>
    <row r="35" spans="3:80" s="89" customFormat="1" ht="40.9" hidden="1" customHeight="1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6">(E35/H35*100)-100</f>
        <v>-17.388400311699883</v>
      </c>
      <c r="K35" s="98">
        <f t="shared" ref="K35:K82" si="27">(E35/I35*100)-100</f>
        <v>-6.359621451104104</v>
      </c>
      <c r="L35" s="99">
        <f t="shared" ref="L35:L82" si="28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9">(R35/G35)/12</f>
        <v>2.6199880311190902</v>
      </c>
      <c r="T35" s="104">
        <v>2.48</v>
      </c>
      <c r="U35" s="104">
        <v>500.76</v>
      </c>
      <c r="V35" s="103">
        <f t="shared" ref="V35:V82" si="30">S35*Y35</f>
        <v>5.6853740275284252</v>
      </c>
      <c r="W35" s="103">
        <v>1.1000000000000001</v>
      </c>
      <c r="X35" s="103">
        <v>1.07</v>
      </c>
      <c r="Y35" s="98">
        <f t="shared" ref="Y35:Y82" si="31">X35+W35</f>
        <v>2.17</v>
      </c>
      <c r="Z35" s="99">
        <f t="shared" ref="Z35:Z82" si="32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3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4">AL35/AN35</f>
        <v>0.27003145611364787</v>
      </c>
      <c r="AP35" s="114">
        <f t="shared" ref="AP35:AP41" si="35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6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7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8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9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92">
        <v>0</v>
      </c>
      <c r="BR35" s="112">
        <v>0</v>
      </c>
      <c r="BS35" s="124"/>
      <c r="BT35" s="106">
        <f t="shared" ref="BT35:BT82" si="40">IF(BR35=0,0,BQ35/BR35)+BS35/E35</f>
        <v>0</v>
      </c>
      <c r="BU35" s="120">
        <v>0</v>
      </c>
      <c r="BV35" s="133">
        <f t="shared" ref="BV35:BV82" si="41">F35+P35+AA35+AV35+BB35+BD35+BP35+BU35</f>
        <v>20</v>
      </c>
      <c r="BW35" s="126">
        <f t="shared" ref="BW35:BW82" si="42">F35+P35+AA35+AV35+BB35+BD35+BP35</f>
        <v>20</v>
      </c>
      <c r="BX35"/>
      <c r="BZ35"/>
      <c r="CA35"/>
      <c r="CB35"/>
    </row>
    <row r="36" spans="3:80" s="89" customFormat="1" ht="42" hidden="1" customHeight="1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6"/>
        <v>-15.72629051620649</v>
      </c>
      <c r="K36" s="98">
        <f t="shared" si="27"/>
        <v>-9.9615220179563977</v>
      </c>
      <c r="L36" s="99">
        <f t="shared" si="28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9"/>
        <v>1.7560912389839294</v>
      </c>
      <c r="T36" s="104">
        <v>2.35</v>
      </c>
      <c r="U36" s="104">
        <v>467.41</v>
      </c>
      <c r="V36" s="103">
        <f t="shared" si="30"/>
        <v>4.0038880248833593</v>
      </c>
      <c r="W36" s="103">
        <v>0.93</v>
      </c>
      <c r="X36" s="103">
        <v>1.35</v>
      </c>
      <c r="Y36" s="98">
        <f t="shared" si="31"/>
        <v>2.2800000000000002</v>
      </c>
      <c r="Z36" s="99">
        <f t="shared" si="32"/>
        <v>0.85661154551322372</v>
      </c>
      <c r="AA36" s="100">
        <v>5</v>
      </c>
      <c r="AB36" s="102">
        <v>192758</v>
      </c>
      <c r="AC36" s="105">
        <v>267</v>
      </c>
      <c r="AD36" s="106">
        <f t="shared" si="33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4"/>
        <v>0.30057149094424646</v>
      </c>
      <c r="AP36" s="114">
        <f t="shared" si="35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6"/>
        <v>3.2030356836619989</v>
      </c>
      <c r="AV36" s="100">
        <v>3</v>
      </c>
      <c r="AW36" s="102">
        <v>81300</v>
      </c>
      <c r="AX36" s="105">
        <v>192758</v>
      </c>
      <c r="AY36" s="116">
        <f t="shared" si="37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8"/>
        <v>0</v>
      </c>
      <c r="BJ36" s="100">
        <v>5</v>
      </c>
      <c r="BK36" s="102">
        <v>192758</v>
      </c>
      <c r="BL36" s="105">
        <v>184949</v>
      </c>
      <c r="BM36" s="122">
        <f t="shared" si="39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92">
        <v>0</v>
      </c>
      <c r="BR36" s="112">
        <v>0</v>
      </c>
      <c r="BS36" s="124"/>
      <c r="BT36" s="106">
        <f t="shared" si="40"/>
        <v>0</v>
      </c>
      <c r="BU36" s="120">
        <v>0</v>
      </c>
      <c r="BV36" s="133">
        <f t="shared" si="41"/>
        <v>19</v>
      </c>
      <c r="BW36" s="126">
        <f t="shared" si="42"/>
        <v>19</v>
      </c>
      <c r="BX36"/>
      <c r="BZ36"/>
      <c r="CA36"/>
      <c r="CB36"/>
    </row>
    <row r="37" spans="3:80" s="89" customFormat="1" ht="67.5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6"/>
        <v>-22.040370976541197</v>
      </c>
      <c r="K37" s="98">
        <f t="shared" si="27"/>
        <v>-9.6598811480591706</v>
      </c>
      <c r="L37" s="99">
        <f t="shared" si="28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9"/>
        <v>2.0206383377012354</v>
      </c>
      <c r="T37" s="104">
        <v>2.5099999999999998</v>
      </c>
      <c r="U37" s="104">
        <v>430.99</v>
      </c>
      <c r="V37" s="103">
        <f t="shared" si="30"/>
        <v>5.0313894608760767</v>
      </c>
      <c r="W37" s="103">
        <v>1.07</v>
      </c>
      <c r="X37" s="103">
        <v>1.42</v>
      </c>
      <c r="Y37" s="98">
        <f t="shared" si="31"/>
        <v>2.4900000000000002</v>
      </c>
      <c r="Z37" s="99">
        <f t="shared" si="32"/>
        <v>1.1674028308953981</v>
      </c>
      <c r="AA37" s="100">
        <v>5</v>
      </c>
      <c r="AB37" s="102">
        <v>263093</v>
      </c>
      <c r="AC37" s="195">
        <v>112</v>
      </c>
      <c r="AD37" s="106">
        <f t="shared" si="33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4"/>
        <v>0.48053515981735162</v>
      </c>
      <c r="AP37" s="114">
        <f t="shared" si="35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6"/>
        <v>1.72833870126498</v>
      </c>
      <c r="AV37" s="100">
        <v>0</v>
      </c>
      <c r="AW37" s="102">
        <v>153116</v>
      </c>
      <c r="AX37" s="105">
        <v>263093</v>
      </c>
      <c r="AY37" s="116">
        <f t="shared" si="37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8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9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197">
        <v>2730000</v>
      </c>
      <c r="BR37" s="198">
        <v>679</v>
      </c>
      <c r="BS37" s="124"/>
      <c r="BT37" s="106">
        <f t="shared" si="40"/>
        <v>4020.6185567010311</v>
      </c>
      <c r="BU37" s="120">
        <v>2</v>
      </c>
      <c r="BV37" s="133">
        <f t="shared" si="41"/>
        <v>20</v>
      </c>
      <c r="BW37" s="126">
        <f t="shared" si="42"/>
        <v>18</v>
      </c>
      <c r="BX37"/>
      <c r="BZ37"/>
      <c r="CA37"/>
      <c r="CB37"/>
    </row>
    <row r="38" spans="3:80" s="89" customFormat="1" ht="68.25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6"/>
        <v>-8.8593576965669882</v>
      </c>
      <c r="K38" s="98">
        <f t="shared" si="27"/>
        <v>-9.560439560439562</v>
      </c>
      <c r="L38" s="99">
        <f t="shared" si="28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9"/>
        <v>1.5331761006289308</v>
      </c>
      <c r="T38" s="104">
        <v>2.48</v>
      </c>
      <c r="U38" s="104">
        <v>500.76</v>
      </c>
      <c r="V38" s="103">
        <f t="shared" si="30"/>
        <v>3.1430110062893077</v>
      </c>
      <c r="W38" s="103">
        <v>0.86</v>
      </c>
      <c r="X38" s="103">
        <v>1.19</v>
      </c>
      <c r="Y38" s="98">
        <f t="shared" si="31"/>
        <v>2.0499999999999998</v>
      </c>
      <c r="Z38" s="99">
        <f t="shared" si="32"/>
        <v>0.62764817603029543</v>
      </c>
      <c r="AA38" s="100">
        <v>5</v>
      </c>
      <c r="AB38" s="102">
        <v>80683</v>
      </c>
      <c r="AC38" s="105">
        <v>208</v>
      </c>
      <c r="AD38" s="106">
        <f t="shared" si="33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4"/>
        <v>0.32411923030570844</v>
      </c>
      <c r="AP38" s="114">
        <f t="shared" si="35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6"/>
        <v>2.2388211337880648</v>
      </c>
      <c r="AV38" s="100">
        <v>1</v>
      </c>
      <c r="AW38" s="102">
        <v>48755</v>
      </c>
      <c r="AX38" s="105">
        <v>80683</v>
      </c>
      <c r="AY38" s="116">
        <f t="shared" si="37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8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9"/>
        <v>1.3154072109366286</v>
      </c>
      <c r="BN38" s="100">
        <v>3</v>
      </c>
      <c r="BO38" s="123" t="s">
        <v>105</v>
      </c>
      <c r="BP38" s="105">
        <v>0</v>
      </c>
      <c r="BQ38" s="92">
        <v>542100</v>
      </c>
      <c r="BR38" s="112">
        <v>285</v>
      </c>
      <c r="BS38" s="124"/>
      <c r="BT38" s="106">
        <f t="shared" si="40"/>
        <v>1902.1052631578948</v>
      </c>
      <c r="BU38" s="120">
        <v>3</v>
      </c>
      <c r="BV38" s="133">
        <f t="shared" si="41"/>
        <v>22</v>
      </c>
      <c r="BW38" s="126">
        <f t="shared" si="42"/>
        <v>19</v>
      </c>
      <c r="BX38"/>
      <c r="BZ38"/>
      <c r="CA38"/>
      <c r="CB38"/>
    </row>
    <row r="39" spans="3:80" s="89" customFormat="1" ht="78.75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6"/>
        <v>18.657799274486095</v>
      </c>
      <c r="K39" s="98">
        <f t="shared" si="27"/>
        <v>19.060907546711974</v>
      </c>
      <c r="L39" s="99">
        <f t="shared" si="28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9"/>
        <v>3.1663788140472078</v>
      </c>
      <c r="T39" s="104">
        <v>2.6</v>
      </c>
      <c r="U39" s="104">
        <v>590.78</v>
      </c>
      <c r="V39" s="103">
        <f t="shared" si="30"/>
        <v>7.7259643062751868</v>
      </c>
      <c r="W39" s="103">
        <v>0.94</v>
      </c>
      <c r="X39" s="103">
        <v>1.5</v>
      </c>
      <c r="Y39" s="98">
        <f t="shared" si="31"/>
        <v>2.44</v>
      </c>
      <c r="Z39" s="99">
        <f t="shared" si="32"/>
        <v>1.3077565771141857</v>
      </c>
      <c r="AA39" s="100">
        <v>5</v>
      </c>
      <c r="AB39" s="102">
        <v>657000</v>
      </c>
      <c r="AC39" s="105">
        <v>544</v>
      </c>
      <c r="AD39" s="106">
        <f t="shared" si="33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4"/>
        <v>0.83720930232558144</v>
      </c>
      <c r="AP39" s="114">
        <f t="shared" si="35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6"/>
        <v>0.79281684567903521</v>
      </c>
      <c r="AV39" s="100">
        <v>0</v>
      </c>
      <c r="AW39" s="102">
        <v>479010</v>
      </c>
      <c r="AX39" s="105">
        <v>657000</v>
      </c>
      <c r="AY39" s="116">
        <f t="shared" si="37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8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9"/>
        <v>1.4349923896499239</v>
      </c>
      <c r="BN39" s="100">
        <v>3</v>
      </c>
      <c r="BO39" s="123" t="s">
        <v>105</v>
      </c>
      <c r="BP39" s="105">
        <v>0</v>
      </c>
      <c r="BQ39" s="92">
        <v>3146500</v>
      </c>
      <c r="BR39" s="112">
        <v>1339</v>
      </c>
      <c r="BS39" s="124"/>
      <c r="BT39" s="106">
        <f t="shared" si="40"/>
        <v>2349.8879761015683</v>
      </c>
      <c r="BU39" s="120">
        <v>3</v>
      </c>
      <c r="BV39" s="133">
        <f t="shared" si="41"/>
        <v>18</v>
      </c>
      <c r="BW39" s="126">
        <f t="shared" si="42"/>
        <v>15</v>
      </c>
    </row>
    <row r="40" spans="3:80" s="89" customFormat="1" ht="45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6"/>
        <v>13.661940130542433</v>
      </c>
      <c r="K40" s="98">
        <f t="shared" si="27"/>
        <v>1.671028790014077</v>
      </c>
      <c r="L40" s="99">
        <f t="shared" si="28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9"/>
        <v>4.9858845437616388</v>
      </c>
      <c r="T40" s="104">
        <v>2.6</v>
      </c>
      <c r="U40" s="104">
        <v>590.78</v>
      </c>
      <c r="V40" s="103">
        <f t="shared" si="30"/>
        <v>6.5315087523277473</v>
      </c>
      <c r="W40" s="103">
        <v>0.56999999999999995</v>
      </c>
      <c r="X40" s="103">
        <v>0.74</v>
      </c>
      <c r="Y40" s="98">
        <f t="shared" si="31"/>
        <v>1.31</v>
      </c>
      <c r="Z40" s="99">
        <f t="shared" si="32"/>
        <v>1.1055737757418578</v>
      </c>
      <c r="AA40" s="100">
        <v>5</v>
      </c>
      <c r="AB40" s="102">
        <v>322898</v>
      </c>
      <c r="AC40" s="105">
        <v>276</v>
      </c>
      <c r="AD40" s="106">
        <f t="shared" si="33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4"/>
        <v>0.68050158061116961</v>
      </c>
      <c r="AP40" s="114">
        <f t="shared" si="35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6"/>
        <v>1.2891565546753734</v>
      </c>
      <c r="AV40" s="100">
        <v>0</v>
      </c>
      <c r="AW40" s="102">
        <v>267742</v>
      </c>
      <c r="AX40" s="105">
        <v>322898</v>
      </c>
      <c r="AY40" s="116">
        <f t="shared" si="37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8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9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92">
        <v>463000</v>
      </c>
      <c r="BR40" s="112">
        <v>180</v>
      </c>
      <c r="BS40" s="124">
        <v>3500000</v>
      </c>
      <c r="BT40" s="106">
        <f t="shared" si="40"/>
        <v>3265.2915291529152</v>
      </c>
      <c r="BU40" s="120">
        <v>2</v>
      </c>
      <c r="BV40" s="133">
        <f t="shared" si="41"/>
        <v>17</v>
      </c>
      <c r="BW40" s="126">
        <f t="shared" si="42"/>
        <v>15</v>
      </c>
    </row>
    <row r="41" spans="3:80" s="89" customFormat="1" ht="45" hidden="1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6"/>
        <v>35.440180586907445</v>
      </c>
      <c r="K41" s="98">
        <f t="shared" si="27"/>
        <v>1.3000168833361414</v>
      </c>
      <c r="L41" s="99">
        <f t="shared" si="28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9"/>
        <v>3.9429778247096094</v>
      </c>
      <c r="T41" s="104">
        <v>2.6</v>
      </c>
      <c r="U41" s="104">
        <v>590.78</v>
      </c>
      <c r="V41" s="103">
        <f t="shared" si="30"/>
        <v>8.3591129883843731</v>
      </c>
      <c r="W41" s="103">
        <v>0.71</v>
      </c>
      <c r="X41" s="103">
        <v>1.41</v>
      </c>
      <c r="Y41" s="98">
        <f t="shared" si="31"/>
        <v>2.12</v>
      </c>
      <c r="Z41" s="99">
        <f t="shared" si="32"/>
        <v>1.4149282285088143</v>
      </c>
      <c r="AA41" s="100">
        <v>5</v>
      </c>
      <c r="AB41" s="102">
        <v>338889</v>
      </c>
      <c r="AC41" s="105">
        <v>419</v>
      </c>
      <c r="AD41" s="106">
        <f t="shared" si="33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4"/>
        <v>0.61897534246575336</v>
      </c>
      <c r="AP41" s="114">
        <f t="shared" si="35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6"/>
        <v>1.0929335062549514</v>
      </c>
      <c r="AV41" s="100">
        <v>0</v>
      </c>
      <c r="AW41" s="102">
        <v>268848</v>
      </c>
      <c r="AX41" s="105">
        <v>338889</v>
      </c>
      <c r="AY41" s="116">
        <f t="shared" si="37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8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9"/>
        <v>1.203107802259737</v>
      </c>
      <c r="BN41" s="100">
        <v>3</v>
      </c>
      <c r="BO41" s="123" t="s">
        <v>209</v>
      </c>
      <c r="BP41" s="105">
        <v>5</v>
      </c>
      <c r="BQ41" s="92">
        <v>0</v>
      </c>
      <c r="BR41" s="112">
        <v>0</v>
      </c>
      <c r="BS41" s="124">
        <v>1000000</v>
      </c>
      <c r="BT41" s="106">
        <f t="shared" si="40"/>
        <v>166.66666666666666</v>
      </c>
      <c r="BU41" s="120">
        <v>5</v>
      </c>
      <c r="BV41" s="133">
        <f t="shared" si="41"/>
        <v>25</v>
      </c>
      <c r="BW41" s="126">
        <f t="shared" si="42"/>
        <v>20</v>
      </c>
    </row>
    <row r="42" spans="3:80" s="89" customFormat="1" ht="60" hidden="1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6"/>
        <v>-15.729585006693441</v>
      </c>
      <c r="K42" s="98">
        <f t="shared" si="27"/>
        <v>0</v>
      </c>
      <c r="L42" s="99">
        <f t="shared" si="28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9"/>
        <v>4.4286404878774359</v>
      </c>
      <c r="T42" s="104">
        <v>2.6</v>
      </c>
      <c r="U42" s="104">
        <v>590.78</v>
      </c>
      <c r="V42" s="103">
        <f t="shared" si="30"/>
        <v>14.791659229510635</v>
      </c>
      <c r="W42" s="103">
        <v>1.33</v>
      </c>
      <c r="X42" s="103">
        <v>2.0099999999999998</v>
      </c>
      <c r="Y42" s="98">
        <f t="shared" si="31"/>
        <v>3.34</v>
      </c>
      <c r="Z42" s="99">
        <f t="shared" si="32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7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8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130">
        <v>0</v>
      </c>
      <c r="BR42" s="164">
        <v>0</v>
      </c>
      <c r="BS42" s="165">
        <v>0</v>
      </c>
      <c r="BT42" s="106">
        <f t="shared" si="40"/>
        <v>0</v>
      </c>
      <c r="BU42" s="120">
        <v>0</v>
      </c>
      <c r="BV42" s="133" t="e">
        <f t="shared" si="41"/>
        <v>#VALUE!</v>
      </c>
      <c r="BW42" s="126" t="e">
        <f t="shared" si="42"/>
        <v>#VALUE!</v>
      </c>
    </row>
    <row r="43" spans="3:80" s="89" customFormat="1" ht="56.25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6"/>
        <v>-4.3362831858406992</v>
      </c>
      <c r="K43" s="98">
        <f t="shared" si="27"/>
        <v>-4.3362831858406992</v>
      </c>
      <c r="L43" s="99">
        <f t="shared" si="28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9"/>
        <v>1.9206321538550926</v>
      </c>
      <c r="T43" s="104">
        <v>2.25</v>
      </c>
      <c r="U43" s="104">
        <v>376.14</v>
      </c>
      <c r="V43" s="103">
        <f t="shared" si="30"/>
        <v>3.7644390215559813</v>
      </c>
      <c r="W43" s="103">
        <v>0.85</v>
      </c>
      <c r="X43" s="103">
        <v>1.1100000000000001</v>
      </c>
      <c r="Y43" s="98">
        <f t="shared" si="31"/>
        <v>1.96</v>
      </c>
      <c r="Z43" s="99">
        <f t="shared" si="32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3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4">AL43/AN43</f>
        <v>0.59846414182111207</v>
      </c>
      <c r="AP43" s="114">
        <f t="shared" ref="AP43:AP68" si="45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6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7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92">
        <v>724500</v>
      </c>
      <c r="BR43" s="112">
        <v>304</v>
      </c>
      <c r="BS43" s="124">
        <v>1500000</v>
      </c>
      <c r="BT43" s="106">
        <f t="shared" si="40"/>
        <v>2614.4910292614049</v>
      </c>
      <c r="BU43" s="120">
        <v>2</v>
      </c>
      <c r="BV43" s="133">
        <f t="shared" si="41"/>
        <v>22</v>
      </c>
      <c r="BW43" s="126">
        <f t="shared" si="42"/>
        <v>20</v>
      </c>
    </row>
    <row r="44" spans="3:80" s="89" customFormat="1" ht="78.75" hidden="1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6"/>
        <v>-6.4838709677419359</v>
      </c>
      <c r="K44" s="98">
        <f t="shared" si="27"/>
        <v>-2.9460997656511552</v>
      </c>
      <c r="L44" s="99">
        <f t="shared" si="28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9"/>
        <v>2.1996951219512195</v>
      </c>
      <c r="T44" s="104">
        <v>2.35</v>
      </c>
      <c r="U44" s="104">
        <v>467.41</v>
      </c>
      <c r="V44" s="103">
        <f t="shared" si="30"/>
        <v>4.1134298780487804</v>
      </c>
      <c r="W44" s="103">
        <v>0.8</v>
      </c>
      <c r="X44" s="103">
        <v>1.07</v>
      </c>
      <c r="Y44" s="98">
        <f t="shared" si="31"/>
        <v>1.87</v>
      </c>
      <c r="Z44" s="99">
        <f t="shared" si="32"/>
        <v>0.88004746968374237</v>
      </c>
      <c r="AA44" s="100">
        <v>5</v>
      </c>
      <c r="AB44" s="102">
        <v>117413</v>
      </c>
      <c r="AC44" s="105">
        <v>289</v>
      </c>
      <c r="AD44" s="106">
        <f t="shared" si="43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4"/>
        <v>0.3368371225704655</v>
      </c>
      <c r="AP44" s="114">
        <f t="shared" si="45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6"/>
        <v>2.874403059285199</v>
      </c>
      <c r="AV44" s="100">
        <v>3</v>
      </c>
      <c r="AW44" s="102">
        <v>96843</v>
      </c>
      <c r="AX44" s="105">
        <v>117413</v>
      </c>
      <c r="AY44" s="116">
        <f t="shared" si="37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92">
        <v>0</v>
      </c>
      <c r="BR44" s="112">
        <v>0</v>
      </c>
      <c r="BS44" s="124">
        <v>0</v>
      </c>
      <c r="BT44" s="106">
        <f t="shared" si="40"/>
        <v>0</v>
      </c>
      <c r="BU44" s="120">
        <v>0</v>
      </c>
      <c r="BV44" s="133">
        <f t="shared" si="41"/>
        <v>15</v>
      </c>
      <c r="BW44" s="126">
        <f t="shared" si="42"/>
        <v>15</v>
      </c>
    </row>
    <row r="45" spans="3:80" s="89" customFormat="1" ht="78.75" hidden="1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6"/>
        <v>0</v>
      </c>
      <c r="K45" s="98">
        <f t="shared" si="27"/>
        <v>0</v>
      </c>
      <c r="L45" s="99">
        <f t="shared" si="28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9"/>
        <v>2.9184346632890015</v>
      </c>
      <c r="T45" s="104">
        <v>2.6</v>
      </c>
      <c r="U45" s="104">
        <v>590.78</v>
      </c>
      <c r="V45" s="103">
        <f t="shared" si="30"/>
        <v>8.0256953240447544</v>
      </c>
      <c r="W45" s="103">
        <v>0.91</v>
      </c>
      <c r="X45" s="103">
        <v>1.84</v>
      </c>
      <c r="Y45" s="98">
        <f t="shared" si="31"/>
        <v>2.75</v>
      </c>
      <c r="Z45" s="99">
        <f t="shared" si="32"/>
        <v>1.3584913714148676</v>
      </c>
      <c r="AA45" s="100">
        <v>5</v>
      </c>
      <c r="AB45" s="102">
        <v>164486</v>
      </c>
      <c r="AC45" s="105">
        <v>523.75</v>
      </c>
      <c r="AD45" s="106">
        <f t="shared" si="43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4"/>
        <v>0.28165410958904114</v>
      </c>
      <c r="AP45" s="114">
        <f t="shared" si="45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6"/>
        <v>2.7613170632798205</v>
      </c>
      <c r="AV45" s="100">
        <v>3</v>
      </c>
      <c r="AW45" s="102">
        <v>116797</v>
      </c>
      <c r="AX45" s="105">
        <v>164486</v>
      </c>
      <c r="AY45" s="116">
        <f t="shared" si="37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92">
        <v>0</v>
      </c>
      <c r="BR45" s="112">
        <v>0</v>
      </c>
      <c r="BS45" s="124">
        <v>1800000</v>
      </c>
      <c r="BT45" s="106">
        <f t="shared" si="40"/>
        <v>478.34174860483654</v>
      </c>
      <c r="BU45" s="120">
        <v>5</v>
      </c>
      <c r="BV45" s="133">
        <f t="shared" si="41"/>
        <v>20</v>
      </c>
      <c r="BW45" s="126">
        <f t="shared" si="42"/>
        <v>15</v>
      </c>
    </row>
    <row r="46" spans="3:80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6"/>
        <v>-3.569928601427975</v>
      </c>
      <c r="K46" s="98">
        <f t="shared" si="27"/>
        <v>-9.4637223974763316</v>
      </c>
      <c r="L46" s="99">
        <f t="shared" si="28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9"/>
        <v>1.4988292890591739</v>
      </c>
      <c r="T46" s="104">
        <v>2.25</v>
      </c>
      <c r="U46" s="104">
        <v>376.14</v>
      </c>
      <c r="V46" s="103">
        <f t="shared" si="30"/>
        <v>4.0168624946785858</v>
      </c>
      <c r="W46" s="103">
        <v>1</v>
      </c>
      <c r="X46" s="103">
        <v>1.68</v>
      </c>
      <c r="Y46" s="98">
        <f t="shared" si="31"/>
        <v>2.6799999999999997</v>
      </c>
      <c r="Z46" s="99">
        <f t="shared" si="32"/>
        <v>1.0679168646457664</v>
      </c>
      <c r="AA46" s="100">
        <v>5</v>
      </c>
      <c r="AB46" s="102">
        <v>93690</v>
      </c>
      <c r="AC46" s="105">
        <v>420</v>
      </c>
      <c r="AD46" s="106">
        <f t="shared" si="43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4"/>
        <v>0.28520547945205477</v>
      </c>
      <c r="AP46" s="114">
        <f t="shared" si="45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6"/>
        <v>2.9279018032716539</v>
      </c>
      <c r="AV46" s="100">
        <v>3</v>
      </c>
      <c r="AW46" s="102">
        <v>39700</v>
      </c>
      <c r="AX46" s="105">
        <v>93690</v>
      </c>
      <c r="AY46" s="116">
        <f t="shared" si="37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7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92">
        <v>0</v>
      </c>
      <c r="BR46" s="112">
        <v>0</v>
      </c>
      <c r="BS46" s="124">
        <v>0</v>
      </c>
      <c r="BT46" s="106">
        <f t="shared" si="40"/>
        <v>0</v>
      </c>
      <c r="BU46" s="120">
        <v>0</v>
      </c>
      <c r="BV46" s="133">
        <f t="shared" si="41"/>
        <v>23</v>
      </c>
      <c r="BW46" s="126">
        <f t="shared" si="42"/>
        <v>23</v>
      </c>
    </row>
    <row r="47" spans="3:80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6"/>
        <v>-33.476599808978037</v>
      </c>
      <c r="K47" s="98">
        <f t="shared" si="27"/>
        <v>-16.58682634730539</v>
      </c>
      <c r="L47" s="99">
        <f t="shared" si="28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9"/>
        <v>3.3419818946007109</v>
      </c>
      <c r="T47" s="104">
        <v>2.35</v>
      </c>
      <c r="U47" s="104">
        <v>467.41</v>
      </c>
      <c r="V47" s="103">
        <f t="shared" si="30"/>
        <v>7.5194592628515995</v>
      </c>
      <c r="W47" s="103">
        <v>1.04</v>
      </c>
      <c r="X47" s="103">
        <v>1.21</v>
      </c>
      <c r="Y47" s="98">
        <f t="shared" si="31"/>
        <v>2.25</v>
      </c>
      <c r="Z47" s="99">
        <f t="shared" si="32"/>
        <v>1.6087501899513488</v>
      </c>
      <c r="AA47" s="100">
        <v>5</v>
      </c>
      <c r="AB47" s="102">
        <v>77443</v>
      </c>
      <c r="AC47" s="105">
        <v>662.5</v>
      </c>
      <c r="AD47" s="106">
        <f t="shared" si="43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4"/>
        <v>0.53043150684931506</v>
      </c>
      <c r="AP47" s="114">
        <f t="shared" si="45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6"/>
        <v>1.4881468028556057</v>
      </c>
      <c r="AV47" s="100">
        <v>0</v>
      </c>
      <c r="AW47" s="102">
        <v>58857</v>
      </c>
      <c r="AX47" s="105">
        <v>77443</v>
      </c>
      <c r="AY47" s="116">
        <f t="shared" si="37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7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92">
        <v>0</v>
      </c>
      <c r="BR47" s="112">
        <v>0</v>
      </c>
      <c r="BS47" s="124">
        <v>0</v>
      </c>
      <c r="BT47" s="106">
        <f t="shared" si="40"/>
        <v>0</v>
      </c>
      <c r="BU47" s="120">
        <v>0</v>
      </c>
      <c r="BV47" s="133">
        <f t="shared" si="41"/>
        <v>13</v>
      </c>
      <c r="BW47" s="126">
        <f t="shared" si="42"/>
        <v>13</v>
      </c>
    </row>
    <row r="48" spans="3:80" s="89" customFormat="1" ht="22.5" hidden="1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6"/>
        <v>-14.564643799472293</v>
      </c>
      <c r="K48" s="98">
        <f t="shared" si="27"/>
        <v>-11.043956043956044</v>
      </c>
      <c r="L48" s="99">
        <f t="shared" si="28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9"/>
        <v>2.464697767745172</v>
      </c>
      <c r="T48" s="104">
        <v>2.5099999999999998</v>
      </c>
      <c r="U48" s="104">
        <v>430.99</v>
      </c>
      <c r="V48" s="103">
        <f t="shared" si="30"/>
        <v>8.0349147228492601</v>
      </c>
      <c r="W48" s="103">
        <v>1.33</v>
      </c>
      <c r="X48" s="103">
        <v>1.93</v>
      </c>
      <c r="Y48" s="98">
        <f t="shared" si="31"/>
        <v>3.26</v>
      </c>
      <c r="Z48" s="99">
        <f t="shared" si="32"/>
        <v>1.8642926106984523</v>
      </c>
      <c r="AA48" s="100">
        <v>5</v>
      </c>
      <c r="AB48" s="102">
        <v>50433</v>
      </c>
      <c r="AC48" s="105">
        <v>230</v>
      </c>
      <c r="AD48" s="106">
        <f t="shared" si="43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4"/>
        <v>0.34543150684931506</v>
      </c>
      <c r="AP48" s="114">
        <f t="shared" si="45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6"/>
        <v>2.4741507075462286</v>
      </c>
      <c r="AV48" s="100">
        <v>1</v>
      </c>
      <c r="AW48" s="102">
        <v>39307</v>
      </c>
      <c r="AX48" s="105">
        <v>50433</v>
      </c>
      <c r="AY48" s="116">
        <f t="shared" si="37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7"/>
        <v>0</v>
      </c>
      <c r="BJ48" s="100">
        <v>5</v>
      </c>
      <c r="BK48" s="102">
        <v>50433</v>
      </c>
      <c r="BL48" s="105">
        <v>128183</v>
      </c>
      <c r="BM48" s="122">
        <f t="shared" ref="BM48:BM68" si="48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92">
        <v>0</v>
      </c>
      <c r="BR48" s="112">
        <v>0</v>
      </c>
      <c r="BS48" s="124">
        <v>0</v>
      </c>
      <c r="BT48" s="106">
        <f t="shared" si="40"/>
        <v>0</v>
      </c>
      <c r="BU48" s="120">
        <v>0</v>
      </c>
      <c r="BV48" s="133">
        <f t="shared" si="41"/>
        <v>15</v>
      </c>
      <c r="BW48" s="126">
        <f t="shared" si="42"/>
        <v>15</v>
      </c>
    </row>
    <row r="49" spans="3:75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6"/>
        <v>-8.0491132332878692</v>
      </c>
      <c r="K49" s="98">
        <f t="shared" si="27"/>
        <v>-7.013106461255461</v>
      </c>
      <c r="L49" s="99">
        <f t="shared" si="28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9"/>
        <v>2.8431672696910657</v>
      </c>
      <c r="T49" s="104">
        <v>2.35</v>
      </c>
      <c r="U49" s="104">
        <v>467.41</v>
      </c>
      <c r="V49" s="103">
        <f t="shared" si="30"/>
        <v>3.8382758140829392</v>
      </c>
      <c r="W49" s="103">
        <v>0.5</v>
      </c>
      <c r="X49" s="103">
        <v>0.85</v>
      </c>
      <c r="Y49" s="98">
        <f t="shared" si="31"/>
        <v>1.35</v>
      </c>
      <c r="Z49" s="99">
        <f t="shared" si="32"/>
        <v>0.82117965257117709</v>
      </c>
      <c r="AA49" s="100">
        <v>5</v>
      </c>
      <c r="AB49" s="102">
        <v>137549</v>
      </c>
      <c r="AC49" s="105">
        <v>316</v>
      </c>
      <c r="AD49" s="106">
        <f t="shared" si="43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4"/>
        <v>0.53835225048923685</v>
      </c>
      <c r="AP49" s="114">
        <f t="shared" si="45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6"/>
        <v>1.6706310505715649</v>
      </c>
      <c r="AV49" s="100">
        <v>0</v>
      </c>
      <c r="AW49" s="102">
        <v>122586</v>
      </c>
      <c r="AX49" s="105">
        <v>137549</v>
      </c>
      <c r="AY49" s="116">
        <f t="shared" si="37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7"/>
        <v>0.33327723245935087</v>
      </c>
      <c r="BJ49" s="100">
        <v>5</v>
      </c>
      <c r="BK49" s="102">
        <v>137549</v>
      </c>
      <c r="BL49" s="105">
        <v>28526</v>
      </c>
      <c r="BM49" s="122">
        <f t="shared" si="48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92">
        <v>0</v>
      </c>
      <c r="BR49" s="112">
        <v>0</v>
      </c>
      <c r="BS49" s="124">
        <v>1200000</v>
      </c>
      <c r="BT49" s="106">
        <f t="shared" si="40"/>
        <v>296.73590504451039</v>
      </c>
      <c r="BU49" s="120">
        <v>5</v>
      </c>
      <c r="BV49" s="133">
        <f t="shared" si="41"/>
        <v>24</v>
      </c>
      <c r="BW49" s="126">
        <f t="shared" si="42"/>
        <v>19</v>
      </c>
    </row>
    <row r="50" spans="3:75" s="89" customFormat="1" ht="45" hidden="1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6"/>
        <v>-6.3732057416267907</v>
      </c>
      <c r="K50" s="98">
        <f t="shared" si="27"/>
        <v>-4.0972358361105705</v>
      </c>
      <c r="L50" s="99">
        <f t="shared" si="28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9"/>
        <v>2.7485154394299287</v>
      </c>
      <c r="T50" s="104">
        <v>2.48</v>
      </c>
      <c r="U50" s="104">
        <v>500.76</v>
      </c>
      <c r="V50" s="103">
        <f t="shared" si="30"/>
        <v>6.2666152019002386</v>
      </c>
      <c r="W50" s="103">
        <v>0.71</v>
      </c>
      <c r="X50" s="103">
        <v>1.57</v>
      </c>
      <c r="Y50" s="98">
        <f t="shared" si="31"/>
        <v>2.2800000000000002</v>
      </c>
      <c r="Z50" s="99">
        <f t="shared" si="32"/>
        <v>1.2514208806414728</v>
      </c>
      <c r="AA50" s="100">
        <v>5</v>
      </c>
      <c r="AB50" s="102">
        <v>151169</v>
      </c>
      <c r="AC50" s="105">
        <v>445</v>
      </c>
      <c r="AD50" s="106">
        <f t="shared" si="43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4"/>
        <v>0.37651058530510584</v>
      </c>
      <c r="AP50" s="114">
        <f t="shared" si="45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6"/>
        <v>1.8249563957190269</v>
      </c>
      <c r="AV50" s="100">
        <v>1</v>
      </c>
      <c r="AW50" s="102">
        <v>130688</v>
      </c>
      <c r="AX50" s="105">
        <v>151169</v>
      </c>
      <c r="AY50" s="116">
        <f t="shared" si="37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7"/>
        <v>3.5774598047185147</v>
      </c>
      <c r="BJ50" s="100">
        <v>0</v>
      </c>
      <c r="BK50" s="102">
        <v>151169</v>
      </c>
      <c r="BL50" s="105">
        <v>163737</v>
      </c>
      <c r="BM50" s="122">
        <f t="shared" si="48"/>
        <v>1.083138738762577</v>
      </c>
      <c r="BN50" s="100">
        <v>3</v>
      </c>
      <c r="BO50" s="123" t="s">
        <v>170</v>
      </c>
      <c r="BP50" s="105">
        <v>1</v>
      </c>
      <c r="BQ50" s="92">
        <v>0</v>
      </c>
      <c r="BR50" s="112">
        <v>0</v>
      </c>
      <c r="BS50" s="124">
        <v>0</v>
      </c>
      <c r="BT50" s="106">
        <f t="shared" si="40"/>
        <v>0</v>
      </c>
      <c r="BU50" s="120">
        <v>0</v>
      </c>
      <c r="BV50" s="133">
        <f t="shared" si="41"/>
        <v>22</v>
      </c>
      <c r="BW50" s="126">
        <f t="shared" si="42"/>
        <v>22</v>
      </c>
    </row>
    <row r="51" spans="3:75" s="89" customFormat="1" ht="78.75" hidden="1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6"/>
        <v>53.321634494860859</v>
      </c>
      <c r="K51" s="98">
        <f t="shared" si="27"/>
        <v>-4.9867950908808467</v>
      </c>
      <c r="L51" s="99">
        <f t="shared" si="28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9"/>
        <v>2.9974696356275303</v>
      </c>
      <c r="T51" s="104" t="s">
        <v>231</v>
      </c>
      <c r="U51" s="104">
        <v>590.78</v>
      </c>
      <c r="V51" s="103">
        <f t="shared" si="30"/>
        <v>6.2946862348178136</v>
      </c>
      <c r="W51" s="103">
        <v>0.88</v>
      </c>
      <c r="X51" s="103">
        <v>1.22</v>
      </c>
      <c r="Y51" s="98">
        <f t="shared" si="31"/>
        <v>2.1</v>
      </c>
      <c r="Z51" s="99">
        <f t="shared" si="32"/>
        <v>1.065487361592778</v>
      </c>
      <c r="AA51" s="100">
        <v>5</v>
      </c>
      <c r="AB51" s="102">
        <v>126273</v>
      </c>
      <c r="AC51" s="105">
        <v>716</v>
      </c>
      <c r="AD51" s="106">
        <f t="shared" si="43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4"/>
        <v>0.41882981193406082</v>
      </c>
      <c r="AP51" s="114">
        <f t="shared" si="45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6"/>
        <v>0.83429100456907124</v>
      </c>
      <c r="AV51" s="100">
        <v>0</v>
      </c>
      <c r="AW51" s="102">
        <v>116372</v>
      </c>
      <c r="AX51" s="105">
        <v>126273</v>
      </c>
      <c r="AY51" s="116">
        <f t="shared" si="37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7"/>
        <v>1.2144610349764777</v>
      </c>
      <c r="BJ51" s="100">
        <v>0</v>
      </c>
      <c r="BK51" s="102">
        <v>126273</v>
      </c>
      <c r="BL51" s="105">
        <v>178150</v>
      </c>
      <c r="BM51" s="122">
        <f t="shared" si="48"/>
        <v>1.4108320860358112</v>
      </c>
      <c r="BN51" s="100">
        <v>3</v>
      </c>
      <c r="BO51" s="123" t="s">
        <v>105</v>
      </c>
      <c r="BP51" s="105">
        <v>0</v>
      </c>
      <c r="BQ51" s="92">
        <v>0</v>
      </c>
      <c r="BR51" s="112">
        <v>0</v>
      </c>
      <c r="BS51" s="124">
        <v>1300000</v>
      </c>
      <c r="BT51" s="106">
        <f t="shared" si="40"/>
        <v>212.55722694571617</v>
      </c>
      <c r="BU51" s="120">
        <v>5</v>
      </c>
      <c r="BV51" s="133">
        <f t="shared" si="41"/>
        <v>25</v>
      </c>
      <c r="BW51" s="126">
        <f t="shared" si="42"/>
        <v>20</v>
      </c>
    </row>
    <row r="52" spans="3:75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6"/>
        <v>-14.542253521126753</v>
      </c>
      <c r="K52" s="98">
        <f t="shared" si="27"/>
        <v>-14.391534391534393</v>
      </c>
      <c r="L52" s="99">
        <f t="shared" si="28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9"/>
        <v>1.7353309929789367</v>
      </c>
      <c r="T52" s="104">
        <v>2.25</v>
      </c>
      <c r="U52" s="104">
        <v>376.14</v>
      </c>
      <c r="V52" s="103">
        <f t="shared" si="30"/>
        <v>4.1821476930792381</v>
      </c>
      <c r="W52" s="103">
        <v>0.96</v>
      </c>
      <c r="X52" s="103">
        <v>1.45</v>
      </c>
      <c r="Y52" s="98">
        <f t="shared" si="31"/>
        <v>2.41</v>
      </c>
      <c r="Z52" s="99">
        <f t="shared" si="32"/>
        <v>1.1118593324504809</v>
      </c>
      <c r="AA52" s="100">
        <v>5</v>
      </c>
      <c r="AB52" s="102">
        <v>92053</v>
      </c>
      <c r="AC52" s="105">
        <v>295</v>
      </c>
      <c r="AD52" s="106">
        <f t="shared" si="43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4"/>
        <v>0.42033333333333334</v>
      </c>
      <c r="AP52" s="114">
        <f t="shared" si="45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6"/>
        <v>2.1295036319002731</v>
      </c>
      <c r="AV52" s="100">
        <v>1</v>
      </c>
      <c r="AW52" s="102">
        <v>49679</v>
      </c>
      <c r="AX52" s="105">
        <v>92053</v>
      </c>
      <c r="AY52" s="116">
        <f t="shared" si="37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7"/>
        <v>0.22863016974413647</v>
      </c>
      <c r="BJ52" s="100">
        <v>3</v>
      </c>
      <c r="BK52" s="102">
        <v>92053</v>
      </c>
      <c r="BL52" s="105">
        <v>84108</v>
      </c>
      <c r="BM52" s="122">
        <f t="shared" si="48"/>
        <v>0.91369102582208073</v>
      </c>
      <c r="BN52" s="100">
        <f t="shared" ref="BN52:BN60" si="49">IF(BM52&lt;1,1,IF(BM52&gt;1&lt;1.5,3,5))</f>
        <v>1</v>
      </c>
      <c r="BO52" s="123" t="s">
        <v>105</v>
      </c>
      <c r="BP52" s="105">
        <v>0</v>
      </c>
      <c r="BQ52" s="92">
        <v>0</v>
      </c>
      <c r="BR52" s="112">
        <v>0</v>
      </c>
      <c r="BS52" s="124">
        <v>0</v>
      </c>
      <c r="BT52" s="106">
        <f t="shared" si="40"/>
        <v>0</v>
      </c>
      <c r="BU52" s="120">
        <v>0</v>
      </c>
      <c r="BV52" s="133">
        <f t="shared" si="41"/>
        <v>19</v>
      </c>
      <c r="BW52" s="126">
        <f t="shared" si="42"/>
        <v>19</v>
      </c>
    </row>
    <row r="53" spans="3:75" s="89" customFormat="1" ht="56.25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6"/>
        <v>-19.895287958115176</v>
      </c>
      <c r="K53" s="98">
        <f t="shared" si="27"/>
        <v>-0.59970014992504161</v>
      </c>
      <c r="L53" s="99">
        <f t="shared" si="28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9"/>
        <v>2.5458692086920869</v>
      </c>
      <c r="T53" s="104">
        <v>2.48</v>
      </c>
      <c r="U53" s="104">
        <v>500.76</v>
      </c>
      <c r="V53" s="103">
        <f t="shared" si="30"/>
        <v>4.4552711152111524</v>
      </c>
      <c r="W53" s="103">
        <v>0.61</v>
      </c>
      <c r="X53" s="103">
        <v>1.1399999999999999</v>
      </c>
      <c r="Y53" s="98">
        <f t="shared" si="31"/>
        <v>1.75</v>
      </c>
      <c r="Z53" s="99">
        <f t="shared" si="32"/>
        <v>0.88970187619042107</v>
      </c>
      <c r="AA53" s="100">
        <v>5</v>
      </c>
      <c r="AB53" s="102">
        <v>125355</v>
      </c>
      <c r="AC53" s="105">
        <v>234</v>
      </c>
      <c r="AD53" s="106">
        <f t="shared" si="43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4"/>
        <v>0.44486833700049683</v>
      </c>
      <c r="AP53" s="114">
        <f t="shared" si="45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6"/>
        <v>2.0331883152027941</v>
      </c>
      <c r="AV53" s="100">
        <v>1</v>
      </c>
      <c r="AW53" s="102">
        <v>59285</v>
      </c>
      <c r="AX53" s="105">
        <v>125355</v>
      </c>
      <c r="AY53" s="116">
        <f t="shared" si="37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7"/>
        <v>0.24071779545827457</v>
      </c>
      <c r="BJ53" s="100">
        <v>3</v>
      </c>
      <c r="BK53" s="102">
        <v>125355</v>
      </c>
      <c r="BL53" s="105">
        <v>105494</v>
      </c>
      <c r="BM53" s="122">
        <f t="shared" si="48"/>
        <v>0.84156196402217698</v>
      </c>
      <c r="BN53" s="100">
        <f t="shared" si="49"/>
        <v>1</v>
      </c>
      <c r="BO53" s="123" t="s">
        <v>105</v>
      </c>
      <c r="BP53" s="105">
        <v>0</v>
      </c>
      <c r="BQ53" s="92">
        <v>1531500</v>
      </c>
      <c r="BR53" s="112">
        <v>360</v>
      </c>
      <c r="BS53" s="124">
        <v>0</v>
      </c>
      <c r="BT53" s="106">
        <f t="shared" si="40"/>
        <v>4254.166666666667</v>
      </c>
      <c r="BU53" s="120">
        <v>2</v>
      </c>
      <c r="BV53" s="133">
        <f t="shared" si="41"/>
        <v>21</v>
      </c>
      <c r="BW53" s="126">
        <f t="shared" si="42"/>
        <v>19</v>
      </c>
    </row>
    <row r="54" spans="3:75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6"/>
        <v>1.6672115070284406</v>
      </c>
      <c r="K54" s="98">
        <f t="shared" si="27"/>
        <v>-0.25657472738934928</v>
      </c>
      <c r="L54" s="99">
        <f t="shared" si="28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9"/>
        <v>1.8312916954221301</v>
      </c>
      <c r="T54" s="104">
        <v>2.6</v>
      </c>
      <c r="U54" s="104">
        <v>590.78</v>
      </c>
      <c r="V54" s="103">
        <f t="shared" si="30"/>
        <v>3.7724608925695882</v>
      </c>
      <c r="W54" s="103">
        <v>0.91</v>
      </c>
      <c r="X54" s="103">
        <v>1.1499999999999999</v>
      </c>
      <c r="Y54" s="98">
        <f t="shared" si="31"/>
        <v>2.06</v>
      </c>
      <c r="Z54" s="99">
        <f t="shared" si="32"/>
        <v>0.6385559586596683</v>
      </c>
      <c r="AA54" s="100">
        <v>5</v>
      </c>
      <c r="AB54" s="102">
        <v>87866</v>
      </c>
      <c r="AC54" s="105">
        <v>375</v>
      </c>
      <c r="AD54" s="106">
        <f t="shared" si="43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4"/>
        <v>0.39399143555366228</v>
      </c>
      <c r="AP54" s="114">
        <f t="shared" si="45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6"/>
        <v>2.3746615092868262</v>
      </c>
      <c r="AV54" s="100">
        <v>1</v>
      </c>
      <c r="AW54" s="102">
        <v>82681</v>
      </c>
      <c r="AX54" s="105">
        <v>87866</v>
      </c>
      <c r="AY54" s="116">
        <f t="shared" si="37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7"/>
        <v>0.80595513582536993</v>
      </c>
      <c r="BJ54" s="100">
        <v>1</v>
      </c>
      <c r="BK54" s="102">
        <v>87866</v>
      </c>
      <c r="BL54" s="105">
        <v>152455</v>
      </c>
      <c r="BM54" s="122">
        <f t="shared" si="48"/>
        <v>1.7350852434388728</v>
      </c>
      <c r="BN54" s="100">
        <f t="shared" si="49"/>
        <v>5</v>
      </c>
      <c r="BO54" s="123" t="s">
        <v>105</v>
      </c>
      <c r="BP54" s="105">
        <v>0</v>
      </c>
      <c r="BQ54" s="92">
        <v>0</v>
      </c>
      <c r="BR54" s="112">
        <v>0</v>
      </c>
      <c r="BS54" s="124">
        <v>0</v>
      </c>
      <c r="BT54" s="106">
        <f t="shared" si="40"/>
        <v>0</v>
      </c>
      <c r="BU54" s="120">
        <v>0</v>
      </c>
      <c r="BV54" s="133">
        <f t="shared" si="41"/>
        <v>16</v>
      </c>
      <c r="BW54" s="126">
        <f t="shared" si="42"/>
        <v>16</v>
      </c>
    </row>
    <row r="55" spans="3:75" s="89" customFormat="1" ht="78.75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6"/>
        <v>-34.059405940594061</v>
      </c>
      <c r="K55" s="98">
        <f t="shared" si="27"/>
        <v>-34.059405940594061</v>
      </c>
      <c r="L55" s="99">
        <f t="shared" si="28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9"/>
        <v>1.250310366232154</v>
      </c>
      <c r="T55" s="104">
        <v>2.5099999999999998</v>
      </c>
      <c r="U55" s="104">
        <v>430.99</v>
      </c>
      <c r="V55" s="103">
        <f t="shared" si="30"/>
        <v>3.7384279950341406</v>
      </c>
      <c r="W55" s="103">
        <v>1.4</v>
      </c>
      <c r="X55" s="103">
        <v>1.59</v>
      </c>
      <c r="Y55" s="98">
        <f t="shared" si="31"/>
        <v>2.99</v>
      </c>
      <c r="Z55" s="99">
        <f t="shared" si="32"/>
        <v>0.86740481102441835</v>
      </c>
      <c r="AA55" s="100">
        <v>5</v>
      </c>
      <c r="AB55" s="102">
        <v>31576</v>
      </c>
      <c r="AC55" s="105">
        <v>1931</v>
      </c>
      <c r="AD55" s="106">
        <f t="shared" si="43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4"/>
        <v>0.19224353120243531</v>
      </c>
      <c r="AP55" s="114">
        <f t="shared" si="45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6"/>
        <v>4.3017488650403148</v>
      </c>
      <c r="AV55" s="100">
        <v>5</v>
      </c>
      <c r="AW55" s="102">
        <v>27500</v>
      </c>
      <c r="AX55" s="105">
        <v>31576</v>
      </c>
      <c r="AY55" s="116">
        <f t="shared" si="37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8"/>
        <v>4.3730048137826198</v>
      </c>
      <c r="BN55" s="100">
        <f t="shared" si="49"/>
        <v>5</v>
      </c>
      <c r="BO55" s="123" t="s">
        <v>105</v>
      </c>
      <c r="BP55" s="105">
        <v>0</v>
      </c>
      <c r="BQ55" s="92">
        <v>160000</v>
      </c>
      <c r="BR55" s="112">
        <v>80</v>
      </c>
      <c r="BS55" s="124">
        <v>0</v>
      </c>
      <c r="BT55" s="106">
        <f t="shared" si="40"/>
        <v>2000</v>
      </c>
      <c r="BU55" s="120">
        <v>3</v>
      </c>
      <c r="BV55" s="133">
        <f t="shared" si="41"/>
        <v>23</v>
      </c>
      <c r="BW55" s="126">
        <f t="shared" si="42"/>
        <v>20</v>
      </c>
    </row>
    <row r="56" spans="3:75" s="89" customFormat="1" ht="78.75" hidden="1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6"/>
        <v>-15.904292751583398</v>
      </c>
      <c r="K56" s="98">
        <f t="shared" si="27"/>
        <v>-11.350148367952514</v>
      </c>
      <c r="L56" s="99">
        <f t="shared" si="28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9"/>
        <v>2.204399076436991</v>
      </c>
      <c r="T56" s="104">
        <v>2.35</v>
      </c>
      <c r="U56" s="104">
        <v>467.41</v>
      </c>
      <c r="V56" s="103">
        <f t="shared" si="30"/>
        <v>5.8857455340867659</v>
      </c>
      <c r="W56" s="103">
        <v>1.42</v>
      </c>
      <c r="X56" s="103">
        <v>1.25</v>
      </c>
      <c r="Y56" s="98">
        <f t="shared" si="31"/>
        <v>2.67</v>
      </c>
      <c r="Z56" s="99">
        <f t="shared" si="32"/>
        <v>1.2592254196715442</v>
      </c>
      <c r="AA56" s="100">
        <v>5</v>
      </c>
      <c r="AB56" s="102">
        <v>187515</v>
      </c>
      <c r="AC56" s="105">
        <v>595</v>
      </c>
      <c r="AD56" s="106">
        <f t="shared" si="43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4"/>
        <v>0.64217465753424663</v>
      </c>
      <c r="AP56" s="114">
        <f t="shared" si="45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6"/>
        <v>1.317119466663641</v>
      </c>
      <c r="AV56" s="100">
        <v>0</v>
      </c>
      <c r="AW56" s="102">
        <v>72560</v>
      </c>
      <c r="AX56" s="105">
        <v>187515</v>
      </c>
      <c r="AY56" s="116">
        <f t="shared" si="37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8"/>
        <v>0.67819107804708956</v>
      </c>
      <c r="BN56" s="100">
        <f t="shared" si="49"/>
        <v>1</v>
      </c>
      <c r="BO56" s="123" t="s">
        <v>242</v>
      </c>
      <c r="BP56" s="105">
        <v>5</v>
      </c>
      <c r="BQ56" s="92">
        <v>0</v>
      </c>
      <c r="BR56" s="112">
        <v>0</v>
      </c>
      <c r="BS56" s="124">
        <v>0</v>
      </c>
      <c r="BT56" s="106">
        <f t="shared" si="40"/>
        <v>0</v>
      </c>
      <c r="BU56" s="120">
        <v>0</v>
      </c>
      <c r="BV56" s="133">
        <f t="shared" si="41"/>
        <v>19</v>
      </c>
      <c r="BW56" s="126">
        <f t="shared" si="42"/>
        <v>19</v>
      </c>
    </row>
    <row r="57" spans="3:75" s="89" customFormat="1" ht="56.25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6"/>
        <v>-12.288851351351354</v>
      </c>
      <c r="K57" s="98">
        <f t="shared" si="27"/>
        <v>-7.975188303057152</v>
      </c>
      <c r="L57" s="99">
        <f t="shared" si="28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9"/>
        <v>1.8133573388203017</v>
      </c>
      <c r="T57" s="104">
        <v>2.25</v>
      </c>
      <c r="U57" s="104">
        <v>376.14</v>
      </c>
      <c r="V57" s="103">
        <f t="shared" si="30"/>
        <v>4.5333933470507546</v>
      </c>
      <c r="W57" s="103">
        <v>1.03</v>
      </c>
      <c r="X57" s="103">
        <v>1.47</v>
      </c>
      <c r="Y57" s="98">
        <f t="shared" si="31"/>
        <v>2.5</v>
      </c>
      <c r="Z57" s="99">
        <f t="shared" si="32"/>
        <v>1.2052409600283815</v>
      </c>
      <c r="AA57" s="100">
        <v>5</v>
      </c>
      <c r="AB57" s="102">
        <v>35895</v>
      </c>
      <c r="AC57" s="105">
        <v>140</v>
      </c>
      <c r="AD57" s="106">
        <f t="shared" si="43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4"/>
        <v>0.24585616438356164</v>
      </c>
      <c r="AP57" s="114">
        <f t="shared" si="45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6"/>
        <v>2.2477996709841674</v>
      </c>
      <c r="AV57" s="100">
        <v>1</v>
      </c>
      <c r="AW57" s="102">
        <v>25560</v>
      </c>
      <c r="AX57" s="105">
        <v>35895</v>
      </c>
      <c r="AY57" s="116">
        <f t="shared" si="37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8"/>
        <v>2.2887588800668617</v>
      </c>
      <c r="BN57" s="100">
        <f t="shared" si="49"/>
        <v>5</v>
      </c>
      <c r="BO57" s="123" t="s">
        <v>170</v>
      </c>
      <c r="BP57" s="105">
        <v>1</v>
      </c>
      <c r="BQ57" s="92">
        <v>2338000</v>
      </c>
      <c r="BR57" s="112">
        <v>980</v>
      </c>
      <c r="BS57" s="124">
        <v>0</v>
      </c>
      <c r="BT57" s="106">
        <f t="shared" si="40"/>
        <v>2385.7142857142858</v>
      </c>
      <c r="BU57" s="120">
        <v>3</v>
      </c>
      <c r="BV57" s="133">
        <f t="shared" si="41"/>
        <v>23</v>
      </c>
      <c r="BW57" s="126">
        <f t="shared" si="42"/>
        <v>20</v>
      </c>
    </row>
    <row r="58" spans="3:75" s="89" customFormat="1" ht="56.25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6"/>
        <v>1.7436380772855671</v>
      </c>
      <c r="K58" s="98">
        <f t="shared" si="27"/>
        <v>-17.846270928462701</v>
      </c>
      <c r="L58" s="99">
        <f t="shared" si="28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9"/>
        <v>2.482138457748214</v>
      </c>
      <c r="T58" s="104">
        <v>2.6</v>
      </c>
      <c r="U58" s="104">
        <v>590.78</v>
      </c>
      <c r="V58" s="103">
        <f t="shared" si="30"/>
        <v>6.8010593742301069</v>
      </c>
      <c r="W58" s="103">
        <v>1.04</v>
      </c>
      <c r="X58" s="103">
        <v>1.7</v>
      </c>
      <c r="Y58" s="98">
        <f t="shared" si="31"/>
        <v>2.74</v>
      </c>
      <c r="Z58" s="99">
        <f t="shared" si="32"/>
        <v>1.1512000024086981</v>
      </c>
      <c r="AA58" s="100">
        <v>5</v>
      </c>
      <c r="AB58" s="102">
        <v>105000</v>
      </c>
      <c r="AC58" s="105">
        <v>650</v>
      </c>
      <c r="AD58" s="106">
        <f t="shared" si="43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4"/>
        <v>0.57534246575342463</v>
      </c>
      <c r="AP58" s="114">
        <f t="shared" si="45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6"/>
        <v>1.4146492516620184</v>
      </c>
      <c r="AV58" s="100">
        <v>0</v>
      </c>
      <c r="AW58" s="102">
        <v>40300</v>
      </c>
      <c r="AX58" s="105">
        <v>105000</v>
      </c>
      <c r="AY58" s="116">
        <f t="shared" si="37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8"/>
        <v>0.89451428571428571</v>
      </c>
      <c r="BN58" s="100">
        <f t="shared" si="49"/>
        <v>1</v>
      </c>
      <c r="BO58" s="123" t="s">
        <v>246</v>
      </c>
      <c r="BP58" s="105">
        <v>3</v>
      </c>
      <c r="BQ58" s="92">
        <v>2600000</v>
      </c>
      <c r="BR58" s="112">
        <v>627</v>
      </c>
      <c r="BS58" s="124">
        <v>0</v>
      </c>
      <c r="BT58" s="106">
        <f t="shared" si="40"/>
        <v>4146.7304625199358</v>
      </c>
      <c r="BU58" s="120">
        <v>2</v>
      </c>
      <c r="BV58" s="133">
        <f t="shared" si="41"/>
        <v>24</v>
      </c>
      <c r="BW58" s="126">
        <f t="shared" si="42"/>
        <v>22</v>
      </c>
    </row>
    <row r="59" spans="3:75" s="89" customFormat="1" ht="56.25" hidden="1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6"/>
        <v>-22.439491316833042</v>
      </c>
      <c r="K59" s="98">
        <f t="shared" si="27"/>
        <v>-12.048379593735461</v>
      </c>
      <c r="L59" s="99">
        <f t="shared" si="28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9"/>
        <v>2.3878987790468691</v>
      </c>
      <c r="T59" s="104">
        <v>2.6</v>
      </c>
      <c r="U59" s="104">
        <v>590.78</v>
      </c>
      <c r="V59" s="103">
        <f t="shared" si="30"/>
        <v>6.3040527766837338</v>
      </c>
      <c r="W59" s="103">
        <v>1.01</v>
      </c>
      <c r="X59" s="103">
        <v>1.63</v>
      </c>
      <c r="Y59" s="98">
        <f t="shared" si="31"/>
        <v>2.6399999999999997</v>
      </c>
      <c r="Z59" s="99">
        <f t="shared" si="32"/>
        <v>1.0670728150383788</v>
      </c>
      <c r="AA59" s="100">
        <v>5</v>
      </c>
      <c r="AB59" s="102">
        <v>272221</v>
      </c>
      <c r="AC59" s="105">
        <v>370</v>
      </c>
      <c r="AD59" s="106">
        <f t="shared" si="43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4"/>
        <v>0.17673245471661364</v>
      </c>
      <c r="AP59" s="114">
        <f t="shared" si="45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6"/>
        <v>4.2622734331370049</v>
      </c>
      <c r="AV59" s="100">
        <v>5</v>
      </c>
      <c r="AW59" s="102">
        <v>145509</v>
      </c>
      <c r="AX59" s="105">
        <v>272221</v>
      </c>
      <c r="AY59" s="116">
        <f t="shared" si="37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8"/>
        <v>0.55157390502569603</v>
      </c>
      <c r="BN59" s="100">
        <f t="shared" si="49"/>
        <v>1</v>
      </c>
      <c r="BO59" s="123" t="s">
        <v>248</v>
      </c>
      <c r="BP59" s="105">
        <v>3</v>
      </c>
      <c r="BQ59" s="92">
        <v>0</v>
      </c>
      <c r="BR59" s="112">
        <v>0</v>
      </c>
      <c r="BS59" s="124">
        <v>0</v>
      </c>
      <c r="BT59" s="106">
        <f t="shared" si="40"/>
        <v>0</v>
      </c>
      <c r="BU59" s="120">
        <v>0</v>
      </c>
      <c r="BV59" s="133">
        <f t="shared" si="41"/>
        <v>23</v>
      </c>
      <c r="BW59" s="126">
        <f t="shared" si="42"/>
        <v>23</v>
      </c>
    </row>
    <row r="60" spans="3:75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6"/>
        <v>-18.002517834662186</v>
      </c>
      <c r="K60" s="98">
        <f t="shared" si="27"/>
        <v>-14.109890109890117</v>
      </c>
      <c r="L60" s="99">
        <f t="shared" si="28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9"/>
        <v>2.7633298484056454</v>
      </c>
      <c r="T60" s="104">
        <v>2.5099999999999998</v>
      </c>
      <c r="U60" s="104">
        <v>430.99</v>
      </c>
      <c r="V60" s="103">
        <f t="shared" si="30"/>
        <v>7.820223470987977</v>
      </c>
      <c r="W60" s="103">
        <v>1.24</v>
      </c>
      <c r="X60" s="103">
        <v>1.59</v>
      </c>
      <c r="Y60" s="98">
        <f t="shared" si="31"/>
        <v>2.83</v>
      </c>
      <c r="Z60" s="99">
        <f t="shared" si="32"/>
        <v>1.8144790995122804</v>
      </c>
      <c r="AA60" s="100">
        <v>5</v>
      </c>
      <c r="AB60" s="102">
        <v>80375</v>
      </c>
      <c r="AC60" s="105">
        <v>500</v>
      </c>
      <c r="AD60" s="106">
        <f t="shared" si="43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4"/>
        <v>0.18350456621004566</v>
      </c>
      <c r="AP60" s="114">
        <f t="shared" si="45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6"/>
        <v>5.3526809914651823</v>
      </c>
      <c r="AV60" s="100">
        <v>5</v>
      </c>
      <c r="AW60" s="102">
        <v>67802</v>
      </c>
      <c r="AX60" s="105">
        <v>80375</v>
      </c>
      <c r="AY60" s="116">
        <f t="shared" si="37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8"/>
        <v>1.9494121306376362</v>
      </c>
      <c r="BN60" s="100">
        <f t="shared" si="49"/>
        <v>5</v>
      </c>
      <c r="BO60" s="123" t="s">
        <v>105</v>
      </c>
      <c r="BP60" s="105">
        <v>0</v>
      </c>
      <c r="BQ60" s="92">
        <v>0</v>
      </c>
      <c r="BR60" s="112">
        <v>0</v>
      </c>
      <c r="BS60" s="124">
        <v>0</v>
      </c>
      <c r="BT60" s="106">
        <f t="shared" si="40"/>
        <v>0</v>
      </c>
      <c r="BU60" s="120">
        <v>0</v>
      </c>
      <c r="BV60" s="133">
        <f t="shared" si="41"/>
        <v>17</v>
      </c>
      <c r="BW60" s="126">
        <f t="shared" si="42"/>
        <v>17</v>
      </c>
    </row>
    <row r="61" spans="3:75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6"/>
        <v>-2.738198488415307</v>
      </c>
      <c r="K61" s="98">
        <f t="shared" si="27"/>
        <v>-3.0505125355069822</v>
      </c>
      <c r="L61" s="99">
        <f t="shared" si="28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9"/>
        <v>2.4208453736755624</v>
      </c>
      <c r="T61" s="104">
        <v>2.25</v>
      </c>
      <c r="U61" s="104">
        <v>376.14</v>
      </c>
      <c r="V61" s="103">
        <f t="shared" si="30"/>
        <v>4.599606209983568</v>
      </c>
      <c r="W61" s="103">
        <v>0.69</v>
      </c>
      <c r="X61" s="103">
        <v>1.21</v>
      </c>
      <c r="Y61" s="98">
        <f t="shared" si="31"/>
        <v>1.9</v>
      </c>
      <c r="Z61" s="99">
        <f t="shared" si="32"/>
        <v>1.2228442095984389</v>
      </c>
      <c r="AA61" s="100">
        <v>5</v>
      </c>
      <c r="AB61" s="102">
        <v>352930</v>
      </c>
      <c r="AC61" s="105">
        <v>328.33</v>
      </c>
      <c r="AD61" s="106">
        <f t="shared" si="43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4"/>
        <v>0.26859208523592082</v>
      </c>
      <c r="AP61" s="114">
        <f t="shared" si="45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6"/>
        <v>3.1260510977920428</v>
      </c>
      <c r="AV61" s="100">
        <v>3</v>
      </c>
      <c r="AW61" s="102">
        <v>201609</v>
      </c>
      <c r="AX61" s="105">
        <v>352930</v>
      </c>
      <c r="AY61" s="116">
        <f t="shared" si="37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50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8"/>
        <v>1.0644603745785284</v>
      </c>
      <c r="BN61" s="100">
        <v>3</v>
      </c>
      <c r="BO61" s="123" t="s">
        <v>105</v>
      </c>
      <c r="BP61" s="105">
        <v>0</v>
      </c>
      <c r="BQ61" s="92">
        <v>0</v>
      </c>
      <c r="BR61" s="112">
        <v>0</v>
      </c>
      <c r="BS61" s="124">
        <v>0</v>
      </c>
      <c r="BT61" s="106">
        <f t="shared" si="40"/>
        <v>0</v>
      </c>
      <c r="BU61" s="120">
        <v>0</v>
      </c>
      <c r="BV61" s="133">
        <f t="shared" si="41"/>
        <v>18</v>
      </c>
      <c r="BW61" s="126">
        <f t="shared" si="42"/>
        <v>18</v>
      </c>
    </row>
    <row r="62" spans="3:75" s="89" customFormat="1" ht="56.25" x14ac:dyDescent="0.2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6"/>
        <v>-5.3126792885828991</v>
      </c>
      <c r="K62" s="98">
        <f t="shared" si="27"/>
        <v>-5.7022054622328966</v>
      </c>
      <c r="L62" s="99">
        <f t="shared" si="28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9"/>
        <v>1.7997142857142858</v>
      </c>
      <c r="T62" s="104">
        <v>2.25</v>
      </c>
      <c r="U62" s="104">
        <v>376.14</v>
      </c>
      <c r="V62" s="103">
        <f t="shared" si="30"/>
        <v>4.9672114285714288</v>
      </c>
      <c r="W62" s="103">
        <v>1.17</v>
      </c>
      <c r="X62" s="103">
        <v>1.59</v>
      </c>
      <c r="Y62" s="98">
        <f t="shared" si="31"/>
        <v>2.76</v>
      </c>
      <c r="Z62" s="99">
        <f t="shared" si="32"/>
        <v>1.3205751657817379</v>
      </c>
      <c r="AA62" s="100">
        <v>5</v>
      </c>
      <c r="AB62" s="102">
        <v>199590</v>
      </c>
      <c r="AC62" s="105">
        <v>237</v>
      </c>
      <c r="AD62" s="106">
        <f t="shared" si="43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4"/>
        <v>0.19529354207436397</v>
      </c>
      <c r="AP62" s="114">
        <f t="shared" si="45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6"/>
        <v>3.9725971186825917</v>
      </c>
      <c r="AV62" s="100">
        <v>5</v>
      </c>
      <c r="AW62" s="102">
        <v>166076</v>
      </c>
      <c r="AX62" s="105">
        <v>199590</v>
      </c>
      <c r="AY62" s="116">
        <f t="shared" si="37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50"/>
        <v>0.3143219773043906</v>
      </c>
      <c r="BJ62" s="100">
        <v>3</v>
      </c>
      <c r="BK62" s="102">
        <v>199590</v>
      </c>
      <c r="BL62" s="105">
        <v>293140</v>
      </c>
      <c r="BM62" s="122">
        <f t="shared" si="48"/>
        <v>1.4687108572573777</v>
      </c>
      <c r="BN62" s="100">
        <v>3</v>
      </c>
      <c r="BO62" s="123" t="s">
        <v>252</v>
      </c>
      <c r="BP62" s="105">
        <v>5</v>
      </c>
      <c r="BQ62" s="92">
        <v>1125000</v>
      </c>
      <c r="BR62" s="112">
        <v>350</v>
      </c>
      <c r="BS62" s="124">
        <v>0</v>
      </c>
      <c r="BT62" s="106">
        <f t="shared" si="40"/>
        <v>3214.2857142857142</v>
      </c>
      <c r="BU62" s="120">
        <v>2</v>
      </c>
      <c r="BV62" s="133">
        <f t="shared" si="41"/>
        <v>31</v>
      </c>
      <c r="BW62" s="126">
        <f t="shared" si="42"/>
        <v>29</v>
      </c>
    </row>
    <row r="63" spans="3:75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6"/>
        <v>0</v>
      </c>
      <c r="K63" s="98">
        <f t="shared" si="27"/>
        <v>0</v>
      </c>
      <c r="L63" s="99">
        <f t="shared" si="28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9"/>
        <v>1.9930933655979028</v>
      </c>
      <c r="T63" s="104">
        <v>2.25</v>
      </c>
      <c r="U63" s="104">
        <v>376.14</v>
      </c>
      <c r="V63" s="103">
        <f t="shared" si="30"/>
        <v>3.6074989917322045</v>
      </c>
      <c r="W63" s="103">
        <v>0.87</v>
      </c>
      <c r="X63" s="103">
        <v>0.94</v>
      </c>
      <c r="Y63" s="98">
        <f t="shared" si="31"/>
        <v>1.81</v>
      </c>
      <c r="Z63" s="99">
        <f t="shared" si="32"/>
        <v>0.9590841154177181</v>
      </c>
      <c r="AA63" s="100">
        <v>5</v>
      </c>
      <c r="AB63" s="102">
        <v>39535</v>
      </c>
      <c r="AC63" s="105">
        <v>240</v>
      </c>
      <c r="AD63" s="106">
        <f t="shared" si="43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4"/>
        <v>0.54157534246575345</v>
      </c>
      <c r="AP63" s="114">
        <f t="shared" si="45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6"/>
        <v>1.3787814325380146</v>
      </c>
      <c r="AV63" s="100">
        <v>0</v>
      </c>
      <c r="AW63" s="102">
        <v>24907</v>
      </c>
      <c r="AX63" s="105">
        <v>39535</v>
      </c>
      <c r="AY63" s="116">
        <f t="shared" si="37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50"/>
        <v>2.0753839095349904</v>
      </c>
      <c r="BJ63" s="100">
        <v>0</v>
      </c>
      <c r="BK63" s="102">
        <v>39535</v>
      </c>
      <c r="BL63" s="105">
        <v>39535</v>
      </c>
      <c r="BM63" s="122">
        <f t="shared" si="48"/>
        <v>1</v>
      </c>
      <c r="BN63" s="100">
        <v>3</v>
      </c>
      <c r="BO63" s="123" t="s">
        <v>105</v>
      </c>
      <c r="BP63" s="105">
        <v>0</v>
      </c>
      <c r="BQ63" s="92">
        <v>0</v>
      </c>
      <c r="BR63" s="112">
        <v>0</v>
      </c>
      <c r="BS63" s="124">
        <v>0</v>
      </c>
      <c r="BT63" s="106">
        <f t="shared" si="40"/>
        <v>0</v>
      </c>
      <c r="BU63" s="120">
        <v>0</v>
      </c>
      <c r="BV63" s="133">
        <f t="shared" si="41"/>
        <v>12</v>
      </c>
      <c r="BW63" s="126">
        <f t="shared" si="42"/>
        <v>12</v>
      </c>
    </row>
    <row r="64" spans="3:75" s="89" customFormat="1" ht="22.5" hidden="1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6"/>
        <v>-23.440453686200385</v>
      </c>
      <c r="K64" s="98">
        <f t="shared" si="27"/>
        <v>-34.012219959266801</v>
      </c>
      <c r="L64" s="99">
        <f t="shared" si="28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9"/>
        <v>2.4870020964360586</v>
      </c>
      <c r="T64" s="104">
        <v>2.6</v>
      </c>
      <c r="U64" s="104">
        <v>590.78</v>
      </c>
      <c r="V64" s="103">
        <f t="shared" si="30"/>
        <v>4.3522536687631028</v>
      </c>
      <c r="W64" s="103">
        <v>0.78</v>
      </c>
      <c r="X64" s="103">
        <v>0.97</v>
      </c>
      <c r="Y64" s="98">
        <f t="shared" si="31"/>
        <v>1.75</v>
      </c>
      <c r="Z64" s="99">
        <f t="shared" si="32"/>
        <v>0.73669617603221216</v>
      </c>
      <c r="AA64" s="100">
        <v>5</v>
      </c>
      <c r="AB64" s="102">
        <v>66784</v>
      </c>
      <c r="AC64" s="105">
        <v>230</v>
      </c>
      <c r="AD64" s="106">
        <f t="shared" si="43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4"/>
        <v>0.13069275929549903</v>
      </c>
      <c r="AP64" s="114">
        <f t="shared" si="45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6"/>
        <v>7.5502069386187101</v>
      </c>
      <c r="AV64" s="100">
        <v>5</v>
      </c>
      <c r="AW64" s="102">
        <v>47502</v>
      </c>
      <c r="AX64" s="105">
        <v>66784</v>
      </c>
      <c r="AY64" s="116">
        <f t="shared" si="37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50"/>
        <v>0</v>
      </c>
      <c r="BJ64" s="100">
        <v>5</v>
      </c>
      <c r="BK64" s="102">
        <v>66784</v>
      </c>
      <c r="BL64" s="105">
        <v>52137</v>
      </c>
      <c r="BM64" s="122">
        <f t="shared" si="48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92">
        <v>0</v>
      </c>
      <c r="BR64" s="112">
        <v>0</v>
      </c>
      <c r="BS64" s="124">
        <v>0</v>
      </c>
      <c r="BT64" s="106">
        <f t="shared" si="40"/>
        <v>0</v>
      </c>
      <c r="BU64" s="120">
        <v>0</v>
      </c>
      <c r="BV64" s="133">
        <f t="shared" si="41"/>
        <v>17</v>
      </c>
      <c r="BW64" s="126">
        <f t="shared" si="42"/>
        <v>17</v>
      </c>
    </row>
    <row r="65" spans="3:75" s="89" customFormat="1" ht="45" hidden="1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6"/>
        <v>68.010752688172062</v>
      </c>
      <c r="K65" s="98">
        <f t="shared" si="27"/>
        <v>-6.9478908188585535</v>
      </c>
      <c r="L65" s="99">
        <f t="shared" si="28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9"/>
        <v>4.3069162045594576</v>
      </c>
      <c r="T65" s="104">
        <v>2.48</v>
      </c>
      <c r="U65" s="104">
        <v>500.76</v>
      </c>
      <c r="V65" s="103">
        <f t="shared" si="30"/>
        <v>9.9059072704867521</v>
      </c>
      <c r="W65" s="103">
        <v>0.81</v>
      </c>
      <c r="X65" s="103">
        <v>1.49</v>
      </c>
      <c r="Y65" s="98">
        <f t="shared" si="31"/>
        <v>2.2999999999999998</v>
      </c>
      <c r="Z65" s="99">
        <f t="shared" si="32"/>
        <v>1.9781746286617847</v>
      </c>
      <c r="AA65" s="100">
        <v>5</v>
      </c>
      <c r="AB65" s="102">
        <v>166411</v>
      </c>
      <c r="AC65" s="105">
        <v>442</v>
      </c>
      <c r="AD65" s="106">
        <f t="shared" si="43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4"/>
        <v>0.56990068493150692</v>
      </c>
      <c r="AP65" s="114">
        <f t="shared" si="45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6"/>
        <v>1.0290020058217573</v>
      </c>
      <c r="AV65" s="100">
        <v>0</v>
      </c>
      <c r="AW65" s="102">
        <v>129376</v>
      </c>
      <c r="AX65" s="105">
        <v>166411</v>
      </c>
      <c r="AY65" s="116">
        <f t="shared" si="37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50"/>
        <v>0.27534829402184613</v>
      </c>
      <c r="BJ65" s="100">
        <v>3</v>
      </c>
      <c r="BK65" s="102">
        <v>166411</v>
      </c>
      <c r="BL65" s="105">
        <v>166411</v>
      </c>
      <c r="BM65" s="122">
        <f t="shared" si="48"/>
        <v>1</v>
      </c>
      <c r="BN65" s="100">
        <v>3</v>
      </c>
      <c r="BO65" s="123" t="s">
        <v>105</v>
      </c>
      <c r="BP65" s="105">
        <v>0</v>
      </c>
      <c r="BQ65" s="92">
        <v>0</v>
      </c>
      <c r="BR65" s="112">
        <v>0</v>
      </c>
      <c r="BS65" s="124">
        <v>0</v>
      </c>
      <c r="BT65" s="106">
        <f t="shared" si="40"/>
        <v>0</v>
      </c>
      <c r="BU65" s="120">
        <v>0</v>
      </c>
      <c r="BV65" s="133">
        <f t="shared" si="41"/>
        <v>17</v>
      </c>
      <c r="BW65" s="126">
        <f t="shared" si="42"/>
        <v>17</v>
      </c>
    </row>
    <row r="66" spans="3:75" s="89" customFormat="1" ht="56.25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6"/>
        <v>45.124212087504645</v>
      </c>
      <c r="K66" s="98">
        <f t="shared" si="27"/>
        <v>8.7524312308974572</v>
      </c>
      <c r="L66" s="99">
        <f t="shared" si="28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9"/>
        <v>1.7543886198547216</v>
      </c>
      <c r="T66" s="104">
        <v>2.48</v>
      </c>
      <c r="U66" s="104">
        <v>500.76</v>
      </c>
      <c r="V66" s="103">
        <f t="shared" si="30"/>
        <v>4.8070248184019375</v>
      </c>
      <c r="W66" s="103">
        <v>1.01</v>
      </c>
      <c r="X66" s="103">
        <v>1.73</v>
      </c>
      <c r="Y66" s="98">
        <f t="shared" si="31"/>
        <v>2.74</v>
      </c>
      <c r="Z66" s="99">
        <f t="shared" si="32"/>
        <v>0.95994584599447597</v>
      </c>
      <c r="AA66" s="100">
        <v>5</v>
      </c>
      <c r="AB66" s="102">
        <v>68942</v>
      </c>
      <c r="AC66" s="105">
        <v>83</v>
      </c>
      <c r="AD66" s="106">
        <f t="shared" si="43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4"/>
        <v>0.20597839888857353</v>
      </c>
      <c r="AP66" s="114">
        <f t="shared" si="45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6"/>
        <v>2.3421770080035449</v>
      </c>
      <c r="AV66" s="100">
        <v>1</v>
      </c>
      <c r="AW66" s="102">
        <v>54016</v>
      </c>
      <c r="AX66" s="105">
        <v>68942</v>
      </c>
      <c r="AY66" s="116">
        <f t="shared" si="37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50"/>
        <v>0</v>
      </c>
      <c r="BJ66" s="100">
        <v>5</v>
      </c>
      <c r="BK66" s="102">
        <v>68942</v>
      </c>
      <c r="BL66" s="105">
        <v>55958</v>
      </c>
      <c r="BM66" s="122">
        <f t="shared" si="48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92">
        <v>2898500</v>
      </c>
      <c r="BR66" s="112">
        <v>1812</v>
      </c>
      <c r="BS66" s="124">
        <v>0</v>
      </c>
      <c r="BT66" s="106">
        <f t="shared" si="40"/>
        <v>1599.6136865342164</v>
      </c>
      <c r="BU66" s="120">
        <v>3</v>
      </c>
      <c r="BV66" s="133">
        <f t="shared" si="41"/>
        <v>29</v>
      </c>
      <c r="BW66" s="126">
        <f t="shared" si="42"/>
        <v>26</v>
      </c>
    </row>
    <row r="67" spans="3:75" s="89" customFormat="1" ht="45" hidden="1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6"/>
        <v>-9.7474252084355157</v>
      </c>
      <c r="K67" s="98">
        <f t="shared" si="27"/>
        <v>2.4495476687543629</v>
      </c>
      <c r="L67" s="99">
        <f t="shared" si="28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9"/>
        <v>1.5148847707293893</v>
      </c>
      <c r="T67" s="104">
        <v>2.25</v>
      </c>
      <c r="U67" s="104">
        <v>376.14</v>
      </c>
      <c r="V67" s="103">
        <f t="shared" si="30"/>
        <v>3.0903649322879541</v>
      </c>
      <c r="W67" s="103">
        <v>0.89</v>
      </c>
      <c r="X67" s="103">
        <v>1.1499999999999999</v>
      </c>
      <c r="Y67" s="98">
        <f t="shared" si="31"/>
        <v>2.04</v>
      </c>
      <c r="Z67" s="99">
        <f t="shared" si="32"/>
        <v>0.82159965233369348</v>
      </c>
      <c r="AA67" s="100">
        <v>5</v>
      </c>
      <c r="AB67" s="102">
        <v>378504</v>
      </c>
      <c r="AC67" s="105">
        <v>560</v>
      </c>
      <c r="AD67" s="106">
        <f t="shared" si="43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4"/>
        <v>0.5457880317231435</v>
      </c>
      <c r="AP67" s="114">
        <f t="shared" si="45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6"/>
        <v>1.7895450780258502</v>
      </c>
      <c r="AV67" s="100">
        <v>1</v>
      </c>
      <c r="AW67" s="102">
        <v>182971</v>
      </c>
      <c r="AX67" s="105">
        <v>378504</v>
      </c>
      <c r="AY67" s="116">
        <f t="shared" si="37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50"/>
        <v>0</v>
      </c>
      <c r="BJ67" s="100">
        <v>5</v>
      </c>
      <c r="BK67" s="102">
        <v>378504</v>
      </c>
      <c r="BL67" s="105">
        <v>190549</v>
      </c>
      <c r="BM67" s="122">
        <f t="shared" si="48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92">
        <v>0</v>
      </c>
      <c r="BR67" s="112">
        <v>0</v>
      </c>
      <c r="BS67" s="124">
        <v>0</v>
      </c>
      <c r="BT67" s="106">
        <f t="shared" si="40"/>
        <v>0</v>
      </c>
      <c r="BU67" s="120">
        <v>0</v>
      </c>
      <c r="BV67" s="133">
        <f t="shared" si="41"/>
        <v>19</v>
      </c>
      <c r="BW67" s="126">
        <f t="shared" si="42"/>
        <v>19</v>
      </c>
    </row>
    <row r="68" spans="3:75" s="89" customFormat="1" ht="78.75" hidden="1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6"/>
        <v>-6.899601946041571</v>
      </c>
      <c r="K68" s="98">
        <f t="shared" si="27"/>
        <v>-10.157917200170715</v>
      </c>
      <c r="L68" s="99">
        <f t="shared" si="28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9"/>
        <v>1.5153890824622531</v>
      </c>
      <c r="T68" s="104">
        <v>2.35</v>
      </c>
      <c r="U68" s="104">
        <v>467.41</v>
      </c>
      <c r="V68" s="103">
        <f t="shared" si="30"/>
        <v>2.8489314750290355</v>
      </c>
      <c r="W68" s="103">
        <v>0.7</v>
      </c>
      <c r="X68" s="103">
        <v>1.18</v>
      </c>
      <c r="Y68" s="98">
        <f t="shared" si="31"/>
        <v>1.88</v>
      </c>
      <c r="Z68" s="99">
        <f t="shared" si="32"/>
        <v>0.60951444663764909</v>
      </c>
      <c r="AA68" s="100">
        <v>5</v>
      </c>
      <c r="AB68" s="102">
        <v>57917</v>
      </c>
      <c r="AC68" s="105">
        <v>135</v>
      </c>
      <c r="AD68" s="106">
        <f t="shared" si="43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4"/>
        <v>0.24793236301369861</v>
      </c>
      <c r="AP68" s="114">
        <f t="shared" si="45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6"/>
        <v>2.6515208613420542</v>
      </c>
      <c r="AV68" s="100">
        <v>3</v>
      </c>
      <c r="AW68" s="102">
        <v>39407</v>
      </c>
      <c r="AX68" s="105">
        <v>57917</v>
      </c>
      <c r="AY68" s="116">
        <f t="shared" si="37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50"/>
        <v>0</v>
      </c>
      <c r="BJ68" s="100">
        <v>5</v>
      </c>
      <c r="BK68" s="102">
        <v>57917</v>
      </c>
      <c r="BL68" s="105">
        <v>62423</v>
      </c>
      <c r="BM68" s="122">
        <f t="shared" si="48"/>
        <v>1.0778009910734327</v>
      </c>
      <c r="BN68" s="100">
        <v>3</v>
      </c>
      <c r="BO68" s="123" t="s">
        <v>105</v>
      </c>
      <c r="BP68" s="105">
        <v>0</v>
      </c>
      <c r="BQ68" s="92">
        <v>0</v>
      </c>
      <c r="BR68" s="112">
        <v>0</v>
      </c>
      <c r="BS68" s="124">
        <v>0</v>
      </c>
      <c r="BT68" s="106">
        <f t="shared" si="40"/>
        <v>0</v>
      </c>
      <c r="BU68" s="120">
        <v>0</v>
      </c>
      <c r="BV68" s="133">
        <f t="shared" si="41"/>
        <v>16</v>
      </c>
      <c r="BW68" s="126">
        <f t="shared" si="42"/>
        <v>16</v>
      </c>
    </row>
    <row r="69" spans="3:75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6"/>
        <v>-6.1215932914046078</v>
      </c>
      <c r="K69" s="98">
        <f t="shared" si="27"/>
        <v>-3.3246977547495788</v>
      </c>
      <c r="L69" s="99">
        <f t="shared" si="28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9"/>
        <v>4.4816928197812649</v>
      </c>
      <c r="T69" s="104">
        <v>2.5099999999999998</v>
      </c>
      <c r="U69" s="104">
        <v>430.99</v>
      </c>
      <c r="V69" s="103">
        <f t="shared" si="30"/>
        <v>12.68319067998098</v>
      </c>
      <c r="W69" s="103">
        <v>1.24</v>
      </c>
      <c r="X69" s="103">
        <v>1.59</v>
      </c>
      <c r="Y69" s="98">
        <f t="shared" si="31"/>
        <v>2.83</v>
      </c>
      <c r="Z69" s="99">
        <f t="shared" si="32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7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30">
        <v>0</v>
      </c>
      <c r="BR69" s="164">
        <v>0</v>
      </c>
      <c r="BS69" s="165">
        <v>0</v>
      </c>
      <c r="BT69" s="106">
        <f t="shared" si="40"/>
        <v>0</v>
      </c>
      <c r="BU69" s="120">
        <v>0</v>
      </c>
      <c r="BV69" s="133" t="e">
        <f t="shared" si="41"/>
        <v>#VALUE!</v>
      </c>
      <c r="BW69" s="126" t="e">
        <f t="shared" si="42"/>
        <v>#VALUE!</v>
      </c>
    </row>
    <row r="70" spans="3:75" s="89" customFormat="1" ht="45" hidden="1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6"/>
        <v>-6.2184220753983652</v>
      </c>
      <c r="K70" s="98">
        <f t="shared" si="27"/>
        <v>-4.662188858158828</v>
      </c>
      <c r="L70" s="99">
        <f t="shared" si="28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9"/>
        <v>1.9707562568008703</v>
      </c>
      <c r="T70" s="104">
        <v>2.35</v>
      </c>
      <c r="U70" s="104">
        <v>467.41</v>
      </c>
      <c r="V70" s="103">
        <f t="shared" si="30"/>
        <v>3.5473612622415662</v>
      </c>
      <c r="W70" s="103">
        <v>0.65</v>
      </c>
      <c r="X70" s="103">
        <v>1.1499999999999999</v>
      </c>
      <c r="Y70" s="98">
        <f t="shared" si="31"/>
        <v>1.7999999999999998</v>
      </c>
      <c r="Z70" s="99">
        <f t="shared" si="32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51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2">AL70/AN70</f>
        <v>0.20547031963470322</v>
      </c>
      <c r="AP70" s="114">
        <f t="shared" ref="AP70:AP82" si="53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4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7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5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6">BL70/BK70</f>
        <v>1.3339970665362906</v>
      </c>
      <c r="BN70" s="100">
        <v>3</v>
      </c>
      <c r="BO70" s="123" t="s">
        <v>105</v>
      </c>
      <c r="BP70" s="105">
        <v>0</v>
      </c>
      <c r="BQ70" s="92">
        <v>0</v>
      </c>
      <c r="BR70" s="112">
        <v>0</v>
      </c>
      <c r="BS70" s="124">
        <v>0</v>
      </c>
      <c r="BT70" s="106">
        <f t="shared" si="40"/>
        <v>0</v>
      </c>
      <c r="BU70" s="120">
        <v>0</v>
      </c>
      <c r="BV70" s="133">
        <f t="shared" si="41"/>
        <v>23</v>
      </c>
      <c r="BW70" s="126">
        <f t="shared" si="42"/>
        <v>23</v>
      </c>
    </row>
    <row r="71" spans="3:75" s="89" customFormat="1" ht="56.25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6"/>
        <v>80.771663504111302</v>
      </c>
      <c r="K71" s="98">
        <f t="shared" si="27"/>
        <v>-8.6317135549872148</v>
      </c>
      <c r="L71" s="99">
        <f t="shared" si="28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9"/>
        <v>1.7668264110756124</v>
      </c>
      <c r="T71" s="104">
        <v>2.5099999999999998</v>
      </c>
      <c r="U71" s="104">
        <v>430.99</v>
      </c>
      <c r="V71" s="103">
        <f t="shared" si="30"/>
        <v>4.0283642172523972</v>
      </c>
      <c r="W71" s="103">
        <v>0.81</v>
      </c>
      <c r="X71" s="103">
        <v>1.47</v>
      </c>
      <c r="Y71" s="98">
        <f t="shared" si="31"/>
        <v>2.2800000000000002</v>
      </c>
      <c r="Z71" s="99">
        <f t="shared" si="32"/>
        <v>0.93467695706452525</v>
      </c>
      <c r="AA71" s="100">
        <v>5</v>
      </c>
      <c r="AB71" s="102">
        <v>73382</v>
      </c>
      <c r="AC71" s="105">
        <v>940</v>
      </c>
      <c r="AD71" s="106">
        <f t="shared" si="51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2"/>
        <v>0.33507762557077625</v>
      </c>
      <c r="AP71" s="114">
        <f t="shared" si="53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4"/>
        <v>1.8018598215252681</v>
      </c>
      <c r="AV71" s="100">
        <v>1</v>
      </c>
      <c r="AW71" s="102">
        <v>58290</v>
      </c>
      <c r="AX71" s="105">
        <v>73382</v>
      </c>
      <c r="AY71" s="116">
        <f t="shared" si="37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5"/>
        <v>0</v>
      </c>
      <c r="BJ71" s="100">
        <v>5</v>
      </c>
      <c r="BK71" s="102">
        <v>73382</v>
      </c>
      <c r="BL71" s="105">
        <v>120681</v>
      </c>
      <c r="BM71" s="122">
        <f t="shared" si="56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92">
        <v>3500000</v>
      </c>
      <c r="BR71" s="112">
        <v>903</v>
      </c>
      <c r="BS71" s="124">
        <v>0</v>
      </c>
      <c r="BT71" s="106">
        <f t="shared" si="40"/>
        <v>3875.968992248062</v>
      </c>
      <c r="BU71" s="120">
        <v>2</v>
      </c>
      <c r="BV71" s="133">
        <f t="shared" si="41"/>
        <v>21</v>
      </c>
      <c r="BW71" s="126">
        <f t="shared" si="42"/>
        <v>19</v>
      </c>
    </row>
    <row r="72" spans="3:75" s="89" customFormat="1" ht="60" hidden="1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6"/>
        <v>4.9937054133445145</v>
      </c>
      <c r="K72" s="98">
        <f t="shared" si="27"/>
        <v>19.313304721030036</v>
      </c>
      <c r="L72" s="99">
        <f t="shared" si="28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9"/>
        <v>1.822592194772646</v>
      </c>
      <c r="T72" s="104">
        <v>2.6</v>
      </c>
      <c r="U72" s="104">
        <v>590.78</v>
      </c>
      <c r="V72" s="103">
        <f t="shared" si="30"/>
        <v>4.4471249552452559</v>
      </c>
      <c r="W72" s="103">
        <v>0.93</v>
      </c>
      <c r="X72" s="103">
        <v>1.51</v>
      </c>
      <c r="Y72" s="98">
        <f t="shared" si="31"/>
        <v>2.44</v>
      </c>
      <c r="Z72" s="99">
        <f t="shared" si="32"/>
        <v>0.75275482501866275</v>
      </c>
      <c r="AA72" s="100">
        <v>5</v>
      </c>
      <c r="AB72" s="102">
        <v>94766</v>
      </c>
      <c r="AC72" s="105">
        <v>319</v>
      </c>
      <c r="AD72" s="106">
        <f t="shared" si="51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2"/>
        <v>0.44841602195566282</v>
      </c>
      <c r="AP72" s="114">
        <f t="shared" si="53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4"/>
        <v>1.9287511915684448</v>
      </c>
      <c r="AV72" s="100">
        <v>1</v>
      </c>
      <c r="AW72" s="102">
        <v>43073</v>
      </c>
      <c r="AX72" s="105">
        <v>94766</v>
      </c>
      <c r="AY72" s="116">
        <f t="shared" si="37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5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6"/>
        <v>1.327343139944706</v>
      </c>
      <c r="BN72" s="100">
        <v>3</v>
      </c>
      <c r="BO72" s="123" t="s">
        <v>105</v>
      </c>
      <c r="BP72" s="105">
        <v>0</v>
      </c>
      <c r="BQ72" s="92">
        <v>0</v>
      </c>
      <c r="BR72" s="112">
        <v>0</v>
      </c>
      <c r="BS72" s="124">
        <v>900000</v>
      </c>
      <c r="BT72" s="106">
        <f t="shared" si="40"/>
        <v>359.71223021582733</v>
      </c>
      <c r="BU72" s="120">
        <v>5</v>
      </c>
      <c r="BV72" s="133">
        <f t="shared" si="41"/>
        <v>21</v>
      </c>
      <c r="BW72" s="126">
        <f t="shared" si="42"/>
        <v>16</v>
      </c>
    </row>
    <row r="73" spans="3:75" s="89" customFormat="1" ht="67.5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6"/>
        <v>0.32167269802975795</v>
      </c>
      <c r="K73" s="98">
        <f t="shared" si="27"/>
        <v>1.9199346405228681</v>
      </c>
      <c r="L73" s="99">
        <f t="shared" si="28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9"/>
        <v>0.97954699121027711</v>
      </c>
      <c r="T73" s="104">
        <v>2.6</v>
      </c>
      <c r="U73" s="104">
        <v>590.78</v>
      </c>
      <c r="V73" s="103">
        <f t="shared" si="30"/>
        <v>2.6741632860040565</v>
      </c>
      <c r="W73" s="103">
        <v>1.04</v>
      </c>
      <c r="X73" s="103">
        <v>1.69</v>
      </c>
      <c r="Y73" s="98">
        <f t="shared" si="31"/>
        <v>2.73</v>
      </c>
      <c r="Z73" s="99">
        <f t="shared" si="32"/>
        <v>0.45264959646637604</v>
      </c>
      <c r="AA73" s="100">
        <v>5</v>
      </c>
      <c r="AB73" s="102">
        <v>143209</v>
      </c>
      <c r="AC73" s="105">
        <v>208</v>
      </c>
      <c r="AD73" s="106">
        <f t="shared" si="51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2"/>
        <v>0.37189898071804189</v>
      </c>
      <c r="AP73" s="114">
        <f t="shared" si="53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4"/>
        <v>1.2700181781502475</v>
      </c>
      <c r="AV73" s="100">
        <v>0</v>
      </c>
      <c r="AW73" s="102">
        <v>104543</v>
      </c>
      <c r="AX73" s="105">
        <v>143209</v>
      </c>
      <c r="AY73" s="116">
        <f t="shared" si="37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5"/>
        <v>0</v>
      </c>
      <c r="BJ73" s="100">
        <v>5</v>
      </c>
      <c r="BK73" s="102">
        <v>143209</v>
      </c>
      <c r="BL73" s="105">
        <v>198820</v>
      </c>
      <c r="BM73" s="122">
        <f t="shared" si="56"/>
        <v>1.3883205664448464</v>
      </c>
      <c r="BN73" s="100">
        <v>3</v>
      </c>
      <c r="BO73" s="123" t="s">
        <v>105</v>
      </c>
      <c r="BP73" s="105">
        <v>0</v>
      </c>
      <c r="BQ73" s="92">
        <v>3712650</v>
      </c>
      <c r="BR73" s="112">
        <v>741</v>
      </c>
      <c r="BS73" s="124">
        <v>0</v>
      </c>
      <c r="BT73" s="106">
        <f t="shared" si="40"/>
        <v>5010.3238866396759</v>
      </c>
      <c r="BU73" s="120">
        <v>1</v>
      </c>
      <c r="BV73" s="133">
        <f t="shared" si="41"/>
        <v>15</v>
      </c>
      <c r="BW73" s="126">
        <f t="shared" si="42"/>
        <v>14</v>
      </c>
    </row>
    <row r="74" spans="3:75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6"/>
        <v>6.3845863241405425</v>
      </c>
      <c r="K74" s="98">
        <f t="shared" si="27"/>
        <v>-7.6115485564304493</v>
      </c>
      <c r="L74" s="99">
        <f t="shared" si="28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9"/>
        <v>2.7854186564788286</v>
      </c>
      <c r="T74" s="104">
        <v>2.48</v>
      </c>
      <c r="U74" s="104">
        <v>500.76</v>
      </c>
      <c r="V74" s="103">
        <f t="shared" si="30"/>
        <v>7.4621365807067823</v>
      </c>
      <c r="W74" s="204">
        <v>0.78400000000000003</v>
      </c>
      <c r="X74" s="204">
        <v>1.895</v>
      </c>
      <c r="Y74" s="98">
        <f t="shared" si="31"/>
        <v>2.6790000000000003</v>
      </c>
      <c r="Z74" s="99">
        <f t="shared" si="32"/>
        <v>1.4901622694917289</v>
      </c>
      <c r="AA74" s="100">
        <v>5</v>
      </c>
      <c r="AB74" s="102">
        <v>35788</v>
      </c>
      <c r="AC74" s="105">
        <v>461.5</v>
      </c>
      <c r="AD74" s="106">
        <f t="shared" si="51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2"/>
        <v>0.19609863013698628</v>
      </c>
      <c r="AP74" s="114">
        <f t="shared" si="53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4"/>
        <v>2.1684643283518299</v>
      </c>
      <c r="AV74" s="100">
        <v>1</v>
      </c>
      <c r="AW74" s="102">
        <v>28630</v>
      </c>
      <c r="AX74" s="105">
        <v>35788</v>
      </c>
      <c r="AY74" s="116">
        <f t="shared" si="37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5"/>
        <v>0</v>
      </c>
      <c r="BJ74" s="100">
        <v>5</v>
      </c>
      <c r="BK74" s="102">
        <v>35788</v>
      </c>
      <c r="BL74" s="105">
        <v>77085</v>
      </c>
      <c r="BM74" s="122">
        <f t="shared" si="56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92">
        <v>0</v>
      </c>
      <c r="BR74" s="112">
        <v>0</v>
      </c>
      <c r="BS74" s="124">
        <v>0</v>
      </c>
      <c r="BT74" s="106">
        <f t="shared" si="40"/>
        <v>0</v>
      </c>
      <c r="BU74" s="120">
        <v>0</v>
      </c>
      <c r="BV74" s="133">
        <f t="shared" si="41"/>
        <v>23</v>
      </c>
      <c r="BW74" s="126">
        <f t="shared" si="42"/>
        <v>23</v>
      </c>
    </row>
    <row r="75" spans="3:75" s="89" customFormat="1" ht="56.25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6"/>
        <v>-1.8600097895252077</v>
      </c>
      <c r="K75" s="98">
        <f t="shared" si="27"/>
        <v>-9.8065677013045445</v>
      </c>
      <c r="L75" s="99">
        <f t="shared" si="28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9"/>
        <v>4.8803016022620165</v>
      </c>
      <c r="T75" s="104">
        <v>2.35</v>
      </c>
      <c r="U75" s="104">
        <v>467.41</v>
      </c>
      <c r="V75" s="103">
        <f t="shared" si="30"/>
        <v>10.443845428840715</v>
      </c>
      <c r="W75" s="103">
        <v>1.04</v>
      </c>
      <c r="X75" s="103">
        <v>1.1000000000000001</v>
      </c>
      <c r="Y75" s="98">
        <f t="shared" si="31"/>
        <v>2.14</v>
      </c>
      <c r="Z75" s="99">
        <f t="shared" si="32"/>
        <v>2.2344077852080004</v>
      </c>
      <c r="AA75" s="100">
        <v>3</v>
      </c>
      <c r="AB75" s="102">
        <v>73828</v>
      </c>
      <c r="AC75" s="105">
        <v>533</v>
      </c>
      <c r="AD75" s="106">
        <f t="shared" si="51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2"/>
        <v>0.53228550829127608</v>
      </c>
      <c r="AP75" s="114">
        <f t="shared" si="53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4"/>
        <v>1.0677707597926289</v>
      </c>
      <c r="AV75" s="100">
        <v>0</v>
      </c>
      <c r="AW75" s="102">
        <v>63018</v>
      </c>
      <c r="AX75" s="105">
        <v>73828</v>
      </c>
      <c r="AY75" s="116">
        <f t="shared" si="37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5"/>
        <v>0.22292669440958415</v>
      </c>
      <c r="BJ75" s="100">
        <v>3</v>
      </c>
      <c r="BK75" s="102">
        <v>73828</v>
      </c>
      <c r="BL75" s="105">
        <v>57583</v>
      </c>
      <c r="BM75" s="122">
        <f t="shared" si="56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92">
        <v>2019750</v>
      </c>
      <c r="BR75" s="112">
        <v>502</v>
      </c>
      <c r="BS75" s="124">
        <v>0</v>
      </c>
      <c r="BT75" s="106">
        <f t="shared" si="40"/>
        <v>4023.4063745019921</v>
      </c>
      <c r="BU75" s="120">
        <v>3</v>
      </c>
      <c r="BV75" s="133">
        <f t="shared" si="41"/>
        <v>21</v>
      </c>
      <c r="BW75" s="126">
        <f t="shared" si="42"/>
        <v>18</v>
      </c>
    </row>
    <row r="76" spans="3:75" s="89" customFormat="1" ht="45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6"/>
        <v>-4.7611540280624354</v>
      </c>
      <c r="K76" s="98">
        <f t="shared" si="27"/>
        <v>-4.2782443352875958</v>
      </c>
      <c r="L76" s="99">
        <f t="shared" si="28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9"/>
        <v>2.8983388097845926</v>
      </c>
      <c r="T76" s="104">
        <v>2.5099999999999998</v>
      </c>
      <c r="U76" s="104">
        <v>430.99</v>
      </c>
      <c r="V76" s="103">
        <f t="shared" si="30"/>
        <v>6.7531294267981012</v>
      </c>
      <c r="W76" s="103">
        <v>1.08</v>
      </c>
      <c r="X76" s="103">
        <v>1.25</v>
      </c>
      <c r="Y76" s="98">
        <f t="shared" si="31"/>
        <v>2.33</v>
      </c>
      <c r="Z76" s="99">
        <f t="shared" si="32"/>
        <v>1.5668877298308781</v>
      </c>
      <c r="AA76" s="100">
        <v>5</v>
      </c>
      <c r="AB76" s="102">
        <v>259010</v>
      </c>
      <c r="AC76" s="105">
        <v>298</v>
      </c>
      <c r="AD76" s="106">
        <f t="shared" si="51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2"/>
        <v>0.33791258969341159</v>
      </c>
      <c r="AP76" s="114">
        <f t="shared" si="53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4"/>
        <v>2.2502330915684934</v>
      </c>
      <c r="AV76" s="100">
        <v>1</v>
      </c>
      <c r="AW76" s="102">
        <v>206199</v>
      </c>
      <c r="AX76" s="105">
        <v>259010</v>
      </c>
      <c r="AY76" s="116">
        <f t="shared" si="37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5"/>
        <v>0.30401548854754068</v>
      </c>
      <c r="BJ76" s="100">
        <v>3</v>
      </c>
      <c r="BK76" s="102">
        <v>259010</v>
      </c>
      <c r="BL76" s="105">
        <v>377303</v>
      </c>
      <c r="BM76" s="122">
        <f t="shared" si="56"/>
        <v>1.4567120960580673</v>
      </c>
      <c r="BN76" s="100">
        <v>3</v>
      </c>
      <c r="BO76" s="123" t="s">
        <v>105</v>
      </c>
      <c r="BP76" s="105">
        <v>0</v>
      </c>
      <c r="BQ76" s="92">
        <v>702800</v>
      </c>
      <c r="BR76" s="112">
        <v>246</v>
      </c>
      <c r="BS76" s="124">
        <v>990000</v>
      </c>
      <c r="BT76" s="106">
        <f t="shared" si="40"/>
        <v>3020.7907213983581</v>
      </c>
      <c r="BU76" s="120">
        <v>2</v>
      </c>
      <c r="BV76" s="133">
        <f t="shared" si="41"/>
        <v>20</v>
      </c>
      <c r="BW76" s="126">
        <f t="shared" si="42"/>
        <v>18</v>
      </c>
    </row>
    <row r="77" spans="3:75" s="89" customFormat="1" ht="67.5" x14ac:dyDescent="0.2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6"/>
        <v>-7.7411551254913888</v>
      </c>
      <c r="K77" s="98">
        <f t="shared" si="27"/>
        <v>3.8461538461538538</v>
      </c>
      <c r="L77" s="99">
        <f t="shared" si="28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9"/>
        <v>3.9350725774813653</v>
      </c>
      <c r="T77" s="104">
        <v>2.6</v>
      </c>
      <c r="U77" s="104">
        <v>590.78</v>
      </c>
      <c r="V77" s="103">
        <f t="shared" si="30"/>
        <v>7.7520929776382905</v>
      </c>
      <c r="W77" s="103">
        <v>0.91</v>
      </c>
      <c r="X77" s="103">
        <v>1.06</v>
      </c>
      <c r="Y77" s="98">
        <f t="shared" si="31"/>
        <v>1.9700000000000002</v>
      </c>
      <c r="Z77" s="99">
        <f t="shared" si="32"/>
        <v>1.312179318466822</v>
      </c>
      <c r="AA77" s="100">
        <v>5</v>
      </c>
      <c r="AB77" s="102">
        <v>151863</v>
      </c>
      <c r="AC77" s="105">
        <v>317</v>
      </c>
      <c r="AD77" s="106">
        <f t="shared" si="51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52"/>
        <v>0.66041748206131767</v>
      </c>
      <c r="AP77" s="114">
        <f t="shared" si="53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4"/>
        <v>0.77861333577200542</v>
      </c>
      <c r="AV77" s="100">
        <v>0</v>
      </c>
      <c r="AW77" s="102">
        <v>134105</v>
      </c>
      <c r="AX77" s="105">
        <v>151863</v>
      </c>
      <c r="AY77" s="116">
        <f t="shared" si="37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6"/>
        <v>1.1930687527574195</v>
      </c>
      <c r="BN77" s="100">
        <v>3</v>
      </c>
      <c r="BO77" s="123" t="s">
        <v>105</v>
      </c>
      <c r="BP77" s="105">
        <v>0</v>
      </c>
      <c r="BQ77" s="92">
        <v>66000</v>
      </c>
      <c r="BR77" s="112">
        <v>30</v>
      </c>
      <c r="BS77" s="124">
        <v>1300000</v>
      </c>
      <c r="BT77" s="106">
        <f t="shared" si="40"/>
        <v>2626.0898066207801</v>
      </c>
      <c r="BU77" s="120">
        <v>2</v>
      </c>
      <c r="BV77" s="133">
        <f t="shared" si="41"/>
        <v>15</v>
      </c>
      <c r="BW77" s="126">
        <f t="shared" si="42"/>
        <v>13</v>
      </c>
    </row>
    <row r="78" spans="3:75" s="89" customFormat="1" ht="56.25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6"/>
        <v>-15.113226124056439</v>
      </c>
      <c r="K78" s="98">
        <f t="shared" si="27"/>
        <v>-3.7581395348837248</v>
      </c>
      <c r="L78" s="99">
        <f t="shared" si="28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9"/>
        <v>1.8239374587095354</v>
      </c>
      <c r="T78" s="104">
        <v>2.5099999999999998</v>
      </c>
      <c r="U78" s="104">
        <v>430.99</v>
      </c>
      <c r="V78" s="103">
        <f t="shared" si="30"/>
        <v>4.0491411583351686</v>
      </c>
      <c r="W78" s="103">
        <v>0.91</v>
      </c>
      <c r="X78" s="103">
        <v>1.31</v>
      </c>
      <c r="Y78" s="98">
        <f t="shared" si="31"/>
        <v>2.2200000000000002</v>
      </c>
      <c r="Z78" s="99">
        <f t="shared" si="32"/>
        <v>0.93949770489690443</v>
      </c>
      <c r="AA78" s="100">
        <v>5</v>
      </c>
      <c r="AB78" s="102">
        <v>297200</v>
      </c>
      <c r="AC78" s="105">
        <v>207.5</v>
      </c>
      <c r="AD78" s="106">
        <f t="shared" si="51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52"/>
        <v>0.4071232876712329</v>
      </c>
      <c r="AP78" s="114">
        <f t="shared" si="53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4"/>
        <v>2.2971091714048724</v>
      </c>
      <c r="AV78" s="100">
        <v>1</v>
      </c>
      <c r="AW78" s="102">
        <v>147947</v>
      </c>
      <c r="AX78" s="105">
        <v>297200</v>
      </c>
      <c r="AY78" s="116">
        <f t="shared" si="37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6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92">
        <v>211500</v>
      </c>
      <c r="BR78" s="112">
        <v>204</v>
      </c>
      <c r="BS78" s="124">
        <v>0</v>
      </c>
      <c r="BT78" s="106">
        <f t="shared" si="40"/>
        <v>1036.7647058823529</v>
      </c>
      <c r="BU78" s="120">
        <v>3</v>
      </c>
      <c r="BV78" s="133">
        <f t="shared" si="41"/>
        <v>18</v>
      </c>
      <c r="BW78" s="126">
        <f t="shared" si="42"/>
        <v>15</v>
      </c>
    </row>
    <row r="79" spans="3:75" s="89" customFormat="1" ht="33.75" hidden="1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6"/>
        <v>-23.349753694581281</v>
      </c>
      <c r="K79" s="98">
        <f t="shared" si="27"/>
        <v>-17.628374801482266</v>
      </c>
      <c r="L79" s="99">
        <f t="shared" si="28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9"/>
        <v>3.7854207224745835</v>
      </c>
      <c r="T79" s="104">
        <v>2.6</v>
      </c>
      <c r="U79" s="104">
        <v>590.78</v>
      </c>
      <c r="V79" s="103">
        <f t="shared" si="30"/>
        <v>6.7759030932295046</v>
      </c>
      <c r="W79" s="103">
        <v>0.76</v>
      </c>
      <c r="X79" s="103">
        <v>1.03</v>
      </c>
      <c r="Y79" s="98">
        <f t="shared" si="31"/>
        <v>1.79</v>
      </c>
      <c r="Z79" s="99">
        <f t="shared" si="32"/>
        <v>1.1469418553826307</v>
      </c>
      <c r="AA79" s="100">
        <v>5</v>
      </c>
      <c r="AB79" s="102">
        <v>144000</v>
      </c>
      <c r="AC79" s="105">
        <v>653</v>
      </c>
      <c r="AD79" s="106">
        <f t="shared" si="51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2"/>
        <v>0.41528478731074259</v>
      </c>
      <c r="AP79" s="114">
        <f t="shared" si="53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4"/>
        <v>2.3853956710884332</v>
      </c>
      <c r="AV79" s="100">
        <v>1</v>
      </c>
      <c r="AW79" s="102">
        <v>140100</v>
      </c>
      <c r="AX79" s="105">
        <v>144000</v>
      </c>
      <c r="AY79" s="116">
        <f t="shared" si="37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6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92">
        <v>0</v>
      </c>
      <c r="BR79" s="112">
        <v>0</v>
      </c>
      <c r="BS79" s="124">
        <v>0</v>
      </c>
      <c r="BT79" s="106">
        <f t="shared" si="40"/>
        <v>0</v>
      </c>
      <c r="BU79" s="120">
        <v>0</v>
      </c>
      <c r="BV79" s="133">
        <f t="shared" si="41"/>
        <v>11</v>
      </c>
      <c r="BW79" s="126">
        <f t="shared" si="42"/>
        <v>11</v>
      </c>
    </row>
    <row r="80" spans="3:75" s="89" customFormat="1" ht="56.25" hidden="1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6"/>
        <v>-8.4400189663347618</v>
      </c>
      <c r="K80" s="98">
        <f t="shared" si="27"/>
        <v>-7.2971675468074864</v>
      </c>
      <c r="L80" s="99">
        <f t="shared" si="28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9"/>
        <v>2.7725238663484486</v>
      </c>
      <c r="T80" s="104">
        <v>2.5099999999999998</v>
      </c>
      <c r="U80" s="104">
        <v>430.99</v>
      </c>
      <c r="V80" s="103">
        <f t="shared" si="30"/>
        <v>6.487705847255369</v>
      </c>
      <c r="W80" s="103">
        <v>0.88</v>
      </c>
      <c r="X80" s="103">
        <v>1.46</v>
      </c>
      <c r="Y80" s="98">
        <f t="shared" si="31"/>
        <v>2.34</v>
      </c>
      <c r="Z80" s="99">
        <f t="shared" si="32"/>
        <v>1.5053031038435623</v>
      </c>
      <c r="AA80" s="100">
        <v>5</v>
      </c>
      <c r="AB80" s="102">
        <v>65197</v>
      </c>
      <c r="AC80" s="105">
        <v>1212</v>
      </c>
      <c r="AD80" s="106">
        <f t="shared" si="51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2"/>
        <v>0.44655479452054792</v>
      </c>
      <c r="AP80" s="114">
        <f t="shared" si="53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4"/>
        <v>1.9472026043635893</v>
      </c>
      <c r="AV80" s="100">
        <v>1</v>
      </c>
      <c r="AW80" s="102">
        <v>56341</v>
      </c>
      <c r="AX80" s="105">
        <v>65197</v>
      </c>
      <c r="AY80" s="116">
        <f t="shared" si="37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6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92">
        <v>0</v>
      </c>
      <c r="BR80" s="112">
        <v>26</v>
      </c>
      <c r="BS80" s="124">
        <v>0</v>
      </c>
      <c r="BT80" s="106">
        <f t="shared" si="40"/>
        <v>0</v>
      </c>
      <c r="BU80" s="120">
        <v>0</v>
      </c>
      <c r="BV80" s="133">
        <f t="shared" si="41"/>
        <v>16</v>
      </c>
      <c r="BW80" s="126">
        <f t="shared" si="42"/>
        <v>16</v>
      </c>
    </row>
    <row r="81" spans="3:75" s="89" customFormat="1" ht="45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6"/>
        <v>67.147435897435912</v>
      </c>
      <c r="K81" s="98">
        <f t="shared" si="27"/>
        <v>-0.76117982873454082</v>
      </c>
      <c r="L81" s="99">
        <f t="shared" si="28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9"/>
        <v>3.1120912220309811</v>
      </c>
      <c r="T81" s="104">
        <v>2.48</v>
      </c>
      <c r="U81" s="104">
        <v>500.76</v>
      </c>
      <c r="V81" s="103">
        <f t="shared" si="30"/>
        <v>7.5001398450946652</v>
      </c>
      <c r="W81" s="103">
        <v>0.86</v>
      </c>
      <c r="X81" s="103">
        <v>1.55</v>
      </c>
      <c r="Y81" s="98">
        <f t="shared" si="31"/>
        <v>2.41</v>
      </c>
      <c r="Z81" s="99">
        <f t="shared" si="32"/>
        <v>1.4977513869108288</v>
      </c>
      <c r="AA81" s="100">
        <v>5</v>
      </c>
      <c r="AB81" s="102">
        <v>44000</v>
      </c>
      <c r="AC81" s="105">
        <v>500</v>
      </c>
      <c r="AD81" s="106">
        <f t="shared" si="51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2"/>
        <v>0.33485540334855401</v>
      </c>
      <c r="AP81" s="114">
        <f t="shared" si="53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4"/>
        <v>1.870703259005146</v>
      </c>
      <c r="AV81" s="100">
        <v>1</v>
      </c>
      <c r="AW81" s="102">
        <v>33000</v>
      </c>
      <c r="AX81" s="105">
        <v>44000</v>
      </c>
      <c r="AY81" s="116">
        <f t="shared" si="37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6"/>
        <v>1.1491363636363636</v>
      </c>
      <c r="BN81" s="100">
        <v>3</v>
      </c>
      <c r="BO81" s="123" t="s">
        <v>105</v>
      </c>
      <c r="BP81" s="105">
        <v>0</v>
      </c>
      <c r="BQ81" s="92">
        <v>2120000</v>
      </c>
      <c r="BR81" s="112">
        <v>924</v>
      </c>
      <c r="BS81" s="124">
        <v>0</v>
      </c>
      <c r="BT81" s="106">
        <f t="shared" si="40"/>
        <v>2294.3722943722942</v>
      </c>
      <c r="BU81" s="120">
        <v>3</v>
      </c>
      <c r="BV81" s="133">
        <f t="shared" si="41"/>
        <v>24</v>
      </c>
      <c r="BW81" s="126">
        <f t="shared" si="42"/>
        <v>21</v>
      </c>
    </row>
    <row r="82" spans="3:75" s="89" customFormat="1" ht="79.5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6"/>
        <v>2.3263027295285355</v>
      </c>
      <c r="K82" s="213">
        <f t="shared" si="27"/>
        <v>2.644679527069087</v>
      </c>
      <c r="L82" s="214">
        <f t="shared" si="28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9"/>
        <v>2.0261314655172415</v>
      </c>
      <c r="T82" s="220">
        <v>2.25</v>
      </c>
      <c r="U82" s="220">
        <v>376.14</v>
      </c>
      <c r="V82" s="219">
        <f t="shared" si="30"/>
        <v>3.9306950431034484</v>
      </c>
      <c r="W82" s="219">
        <v>0.63</v>
      </c>
      <c r="X82" s="219">
        <v>1.31</v>
      </c>
      <c r="Y82" s="213">
        <f t="shared" si="31"/>
        <v>1.94</v>
      </c>
      <c r="Z82" s="214">
        <f t="shared" si="32"/>
        <v>1.0450085189300389</v>
      </c>
      <c r="AA82" s="215">
        <v>5</v>
      </c>
      <c r="AB82" s="217">
        <v>66581</v>
      </c>
      <c r="AC82" s="221">
        <v>91</v>
      </c>
      <c r="AD82" s="222">
        <f t="shared" si="51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2"/>
        <v>6.7560629122272967E-2</v>
      </c>
      <c r="AP82" s="230">
        <f t="shared" si="53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4"/>
        <v>8.9453659328387936</v>
      </c>
      <c r="AV82" s="215">
        <v>5</v>
      </c>
      <c r="AW82" s="217">
        <v>56063</v>
      </c>
      <c r="AX82" s="221">
        <v>66581</v>
      </c>
      <c r="AY82" s="232">
        <f t="shared" si="37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6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1998100</v>
      </c>
      <c r="BR82" s="211">
        <v>1036</v>
      </c>
      <c r="BS82" s="240">
        <v>1300000</v>
      </c>
      <c r="BT82" s="222">
        <f t="shared" si="40"/>
        <v>2322.7267593666502</v>
      </c>
      <c r="BU82" s="236">
        <v>3</v>
      </c>
      <c r="BV82" s="133">
        <f t="shared" si="41"/>
        <v>24</v>
      </c>
      <c r="BW82" s="126">
        <f t="shared" si="42"/>
        <v>21</v>
      </c>
    </row>
    <row r="83" spans="3:75" ht="15.75" x14ac:dyDescent="0.25">
      <c r="AF83" s="241"/>
      <c r="AG83" s="241"/>
      <c r="AH83" s="241"/>
      <c r="AI83" s="241"/>
      <c r="BU83" s="2" t="s">
        <v>295</v>
      </c>
      <c r="BV83" s="242">
        <v>575</v>
      </c>
      <c r="BW83" s="242">
        <v>517</v>
      </c>
    </row>
    <row r="84" spans="3:75" ht="15.75" x14ac:dyDescent="0.25">
      <c r="BU84" s="4" t="s">
        <v>11</v>
      </c>
      <c r="BV84" s="243">
        <v>26</v>
      </c>
      <c r="BW84" s="243">
        <v>26</v>
      </c>
    </row>
    <row r="85" spans="3:75" ht="16.5" thickBot="1" x14ac:dyDescent="0.3">
      <c r="BU85" s="4" t="s">
        <v>12</v>
      </c>
      <c r="BV85" s="244">
        <f>BV83/BV84</f>
        <v>22.115384615384617</v>
      </c>
      <c r="BW85" s="244">
        <f>BW83/BW84</f>
        <v>19.884615384615383</v>
      </c>
    </row>
    <row r="87" spans="3:75" x14ac:dyDescent="0.25">
      <c r="F87" s="19">
        <v>1.32</v>
      </c>
      <c r="P87" s="19">
        <v>3.46</v>
      </c>
      <c r="AA87" s="19">
        <v>4.9000000000000004</v>
      </c>
      <c r="AE87" s="19">
        <v>1.38</v>
      </c>
      <c r="AV87" s="245">
        <v>1</v>
      </c>
      <c r="BB87" s="19">
        <v>3.03</v>
      </c>
      <c r="BD87" s="19">
        <v>4.3</v>
      </c>
      <c r="BP87" s="19">
        <v>1.76</v>
      </c>
      <c r="BU87" s="19">
        <v>2.23</v>
      </c>
    </row>
  </sheetData>
  <mergeCells count="74">
    <mergeCell ref="BT4:BU4"/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S2:BS5"/>
    <mergeCell ref="BT2:BU3"/>
    <mergeCell ref="BV2:BV3"/>
    <mergeCell ref="BW2:BW3"/>
    <mergeCell ref="H3:H5"/>
    <mergeCell ref="I3:I5"/>
    <mergeCell ref="J3:J5"/>
    <mergeCell ref="K3:K5"/>
    <mergeCell ref="AB3:AB5"/>
    <mergeCell ref="AC3:AC5"/>
    <mergeCell ref="BK2:BK4"/>
    <mergeCell ref="BL2:BL4"/>
    <mergeCell ref="BM2:BN3"/>
    <mergeCell ref="BO2:BP3"/>
    <mergeCell ref="BQ2:BQ5"/>
    <mergeCell ref="BR2:BR5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U4:AV4"/>
    <mergeCell ref="AY4:AZ4"/>
    <mergeCell ref="AL2:AL4"/>
    <mergeCell ref="AM2:AM4"/>
    <mergeCell ref="AN2:AN4"/>
    <mergeCell ref="AO2:AO4"/>
    <mergeCell ref="AP2:AP4"/>
    <mergeCell ref="AQ2:AR3"/>
    <mergeCell ref="AQ4:AR4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2" fitToWidth="0" fitToHeight="0" orientation="landscape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8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hidden="1" customWidth="1"/>
    <col min="6" max="6" width="9.5703125" style="19" hidden="1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customWidth="1"/>
    <col min="13" max="13" width="9.28515625" style="19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customWidth="1"/>
    <col min="27" max="27" width="10.28515625" style="19" customWidth="1"/>
    <col min="28" max="28" width="20.42578125" style="19" hidden="1" customWidth="1"/>
    <col min="29" max="29" width="23.7109375" style="19" hidden="1" customWidth="1"/>
    <col min="30" max="31" width="10" style="19" hidden="1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4" width="10" style="19" hidden="1" customWidth="1"/>
    <col min="45" max="45" width="20.28515625" style="19" hidden="1" customWidth="1"/>
    <col min="46" max="46" width="10" style="19" hidden="1" customWidth="1"/>
    <col min="47" max="48" width="10" style="19" customWidth="1"/>
    <col min="49" max="49" width="12.7109375" style="19" hidden="1" customWidth="1"/>
    <col min="50" max="50" width="16.7109375" style="19" hidden="1" customWidth="1"/>
    <col min="51" max="52" width="10" style="19" hidden="1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customWidth="1"/>
    <col min="58" max="58" width="10" style="19" customWidth="1"/>
    <col min="59" max="59" width="11.42578125" style="19" hidden="1" customWidth="1"/>
    <col min="60" max="60" width="10" style="43" hidden="1" customWidth="1"/>
    <col min="61" max="62" width="10" style="19" customWidth="1"/>
    <col min="63" max="66" width="10" style="19" hidden="1" customWidth="1"/>
    <col min="67" max="67" width="17.42578125" style="19" hidden="1" customWidth="1"/>
    <col min="68" max="68" width="10" style="19" hidden="1" customWidth="1"/>
    <col min="69" max="70" width="12.28515625" style="19" hidden="1" customWidth="1"/>
    <col min="71" max="71" width="10" style="19" customWidth="1"/>
    <col min="72" max="72" width="11.42578125" style="19" customWidth="1"/>
    <col min="73" max="73" width="9.140625" customWidth="1"/>
  </cols>
  <sheetData>
    <row r="1" spans="3:74" ht="15.75" thickBot="1" x14ac:dyDescent="0.3"/>
    <row r="2" spans="3:74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252" t="s">
        <v>67</v>
      </c>
      <c r="BR2" s="262" t="s">
        <v>68</v>
      </c>
      <c r="BS2" s="248" t="s">
        <v>70</v>
      </c>
      <c r="BT2" s="248"/>
      <c r="BU2" s="248" t="s">
        <v>71</v>
      </c>
      <c r="BV2" s="248" t="s">
        <v>72</v>
      </c>
    </row>
    <row r="3" spans="3:74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252"/>
      <c r="BR3" s="262"/>
      <c r="BS3" s="248"/>
      <c r="BT3" s="248"/>
      <c r="BU3" s="248"/>
      <c r="BV3" s="248"/>
    </row>
    <row r="4" spans="3:74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252"/>
      <c r="BR4" s="262"/>
      <c r="BS4" s="268">
        <v>16</v>
      </c>
      <c r="BT4" s="268"/>
      <c r="BU4" s="50">
        <v>17</v>
      </c>
      <c r="BV4" s="46">
        <v>18</v>
      </c>
    </row>
    <row r="5" spans="3:74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252"/>
      <c r="BR5" s="262"/>
      <c r="BS5" s="51" t="s">
        <v>81</v>
      </c>
      <c r="BT5" s="45" t="s">
        <v>80</v>
      </c>
      <c r="BU5" s="50" t="s">
        <v>82</v>
      </c>
      <c r="BV5" s="46" t="s">
        <v>82</v>
      </c>
    </row>
    <row r="6" spans="3:74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75"/>
      <c r="BR6" s="83"/>
      <c r="BS6" s="75"/>
      <c r="BT6" s="83"/>
      <c r="BU6" s="86"/>
      <c r="BV6" s="88"/>
    </row>
    <row r="7" spans="3:74" s="89" customFormat="1" ht="33.75" hidden="1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92">
        <v>0</v>
      </c>
      <c r="BR7" s="105">
        <v>0</v>
      </c>
      <c r="BS7" s="106" t="e">
        <f>IF(BR7=0,0,BQ7/BR7)+#REF!/E7</f>
        <v>#REF!</v>
      </c>
      <c r="BT7" s="120">
        <v>0</v>
      </c>
      <c r="BU7" s="125"/>
      <c r="BV7" s="126"/>
    </row>
    <row r="8" spans="3:74" s="89" customFormat="1" ht="61.15" hidden="1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92">
        <v>86454783</v>
      </c>
      <c r="BR8" s="105">
        <v>17162</v>
      </c>
      <c r="BS8" s="106" t="e">
        <f>IF(BR8=0,0,BQ8/BR8)+#REF!/E8</f>
        <v>#REF!</v>
      </c>
      <c r="BT8" s="120">
        <v>1</v>
      </c>
      <c r="BU8" s="125"/>
      <c r="BV8" s="126"/>
    </row>
    <row r="9" spans="3:74" s="89" customFormat="1" ht="12.75" hidden="1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61"/>
      <c r="BR9" s="74"/>
      <c r="BS9" s="61"/>
      <c r="BT9" s="74"/>
      <c r="BU9" s="125"/>
      <c r="BV9" s="126"/>
    </row>
    <row r="10" spans="3:74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92">
        <v>0</v>
      </c>
      <c r="BR10" s="105">
        <v>0</v>
      </c>
      <c r="BS10" s="106" t="e">
        <f>IF(BR10=0,0,BQ10/BR10)+#REF!/E10</f>
        <v>#REF!</v>
      </c>
      <c r="BT10" s="120">
        <v>0</v>
      </c>
      <c r="BU10" s="125"/>
      <c r="BV10" s="126"/>
    </row>
    <row r="11" spans="3:74" s="89" customFormat="1" ht="56.25" hidden="1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92">
        <v>0</v>
      </c>
      <c r="BR11" s="105">
        <v>0</v>
      </c>
      <c r="BS11" s="106" t="e">
        <f>IF(BR11=0,0,BQ11/BR11)+#REF!/E11</f>
        <v>#REF!</v>
      </c>
      <c r="BT11" s="120">
        <v>0</v>
      </c>
      <c r="BU11" s="125"/>
      <c r="BV11" s="126"/>
    </row>
    <row r="12" spans="3:74" s="89" customFormat="1" ht="56.25" hidden="1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92">
        <v>0</v>
      </c>
      <c r="BR12" s="105">
        <v>0</v>
      </c>
      <c r="BS12" s="106" t="e">
        <f>IF(BR12=0,0,BQ12/BR12)+#REF!/E12</f>
        <v>#REF!</v>
      </c>
      <c r="BT12" s="120">
        <v>0</v>
      </c>
      <c r="BU12" s="125"/>
      <c r="BV12" s="126"/>
    </row>
    <row r="13" spans="3:74" s="89" customFormat="1" ht="45" hidden="1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92">
        <v>1095600</v>
      </c>
      <c r="BR13" s="105">
        <v>295</v>
      </c>
      <c r="BS13" s="106" t="e">
        <f>IF(BR13=0,0,BQ13/BR13)+#REF!/E13</f>
        <v>#REF!</v>
      </c>
      <c r="BT13" s="120">
        <v>2</v>
      </c>
      <c r="BU13" s="125"/>
      <c r="BV13" s="126"/>
    </row>
    <row r="14" spans="3:74" s="89" customFormat="1" ht="56.25" hidden="1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92">
        <v>0</v>
      </c>
      <c r="BR14" s="105">
        <v>0</v>
      </c>
      <c r="BS14" s="106" t="e">
        <f>IF(BR14=0,0,BQ14/BR14)+#REF!/E14</f>
        <v>#REF!</v>
      </c>
      <c r="BT14" s="120">
        <v>0</v>
      </c>
      <c r="BU14" s="125"/>
      <c r="BV14" s="126"/>
    </row>
    <row r="15" spans="3:74" s="89" customFormat="1" ht="56.25" hidden="1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92">
        <v>0</v>
      </c>
      <c r="BR15" s="105">
        <v>0</v>
      </c>
      <c r="BS15" s="106" t="e">
        <f>IF(BR15=0,0,BQ15/BR15)+#REF!/E15</f>
        <v>#REF!</v>
      </c>
      <c r="BT15" s="120">
        <v>0</v>
      </c>
      <c r="BU15" s="125"/>
      <c r="BV15" s="126"/>
    </row>
    <row r="16" spans="3:74" s="89" customFormat="1" ht="45" hidden="1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92">
        <v>0</v>
      </c>
      <c r="BR16" s="105">
        <v>0</v>
      </c>
      <c r="BS16" s="106" t="e">
        <f>IF(BR16=0,0,BQ16/BR16)+#REF!/E16</f>
        <v>#REF!</v>
      </c>
      <c r="BT16" s="120">
        <v>0</v>
      </c>
      <c r="BU16" s="125"/>
      <c r="BV16" s="126"/>
    </row>
    <row r="17" spans="3:81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92">
        <v>1596200</v>
      </c>
      <c r="BR17" s="105">
        <v>200</v>
      </c>
      <c r="BS17" s="106" t="e">
        <f>IF(BR17=0,0,BQ17/BR17)+#REF!/E17</f>
        <v>#REF!</v>
      </c>
      <c r="BT17" s="120">
        <v>5</v>
      </c>
      <c r="BU17" s="125"/>
      <c r="BV17" s="126"/>
    </row>
    <row r="18" spans="3:81" s="89" customFormat="1" ht="56.25" hidden="1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92">
        <v>0</v>
      </c>
      <c r="BR18" s="105">
        <v>0</v>
      </c>
      <c r="BS18" s="106" t="e">
        <f>IF(BR18=0,0,BQ18/BR18)+#REF!/E18</f>
        <v>#REF!</v>
      </c>
      <c r="BT18" s="120">
        <v>0</v>
      </c>
      <c r="BU18" s="125"/>
      <c r="BV18" s="126"/>
    </row>
    <row r="19" spans="3:81" s="89" customFormat="1" ht="60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130">
        <v>6155021</v>
      </c>
      <c r="BR19" s="160">
        <v>1850</v>
      </c>
      <c r="BS19" s="106">
        <f t="shared" ref="BS19:BS33" si="15">BQ19/BR19</f>
        <v>3327.0383783783782</v>
      </c>
      <c r="BT19" s="120">
        <v>2</v>
      </c>
      <c r="BU19" s="269">
        <f>M19+AA19+BB19+BD19+BF19+BJ19+BT19</f>
        <v>28</v>
      </c>
      <c r="BV19" s="270">
        <f>M19+AA19+BB19+BD19+BF19+BJ19</f>
        <v>26</v>
      </c>
      <c r="BW19"/>
      <c r="BY19"/>
      <c r="BZ19"/>
      <c r="CA19"/>
      <c r="CB19"/>
      <c r="CC19"/>
    </row>
    <row r="20" spans="3:81" s="89" customFormat="1" ht="72" hidden="1" customHeight="1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92">
        <v>0</v>
      </c>
      <c r="BR20" s="105">
        <v>0</v>
      </c>
      <c r="BS20" s="106" t="e">
        <f t="shared" si="15"/>
        <v>#DIV/0!</v>
      </c>
      <c r="BT20" s="120">
        <v>0</v>
      </c>
      <c r="BU20" s="269">
        <f>M20+AA20+AV20+BB20+BD20+BF20+BJ20+BT20</f>
        <v>30</v>
      </c>
      <c r="BV20" s="270">
        <f>M20+AA20+AV20+BB20+BD20+BF20+BJ20</f>
        <v>30</v>
      </c>
      <c r="BW20"/>
      <c r="BY20"/>
      <c r="BZ20"/>
      <c r="CA20"/>
      <c r="CB20"/>
      <c r="CC20"/>
    </row>
    <row r="21" spans="3:81" s="89" customFormat="1" ht="52.15" hidden="1" customHeight="1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92">
        <v>0</v>
      </c>
      <c r="BR21" s="105">
        <v>0</v>
      </c>
      <c r="BS21" s="106" t="e">
        <f t="shared" si="15"/>
        <v>#DIV/0!</v>
      </c>
      <c r="BT21" s="120">
        <v>0</v>
      </c>
      <c r="BU21" s="269">
        <f>M21+AA21+AV21+BB21+BD21+BF21+BJ21+BT21</f>
        <v>22</v>
      </c>
      <c r="BV21" s="270">
        <f>M21+AA21+AV21+BB21+BD21+BF21+BJ21</f>
        <v>22</v>
      </c>
      <c r="BW21"/>
      <c r="BY21"/>
      <c r="BZ21"/>
      <c r="CA21"/>
      <c r="CB21"/>
      <c r="CC21"/>
    </row>
    <row r="22" spans="3:81" s="89" customFormat="1" ht="51" hidden="1" customHeight="1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92">
        <v>0</v>
      </c>
      <c r="BR22" s="105">
        <v>0</v>
      </c>
      <c r="BS22" s="106" t="e">
        <f t="shared" si="15"/>
        <v>#DIV/0!</v>
      </c>
      <c r="BT22" s="120">
        <v>0</v>
      </c>
      <c r="BU22" s="269">
        <f>M22+AA22+AV22+BB22+BD22+BF22+BJ22+BT22</f>
        <v>29</v>
      </c>
      <c r="BV22" s="270">
        <f>M22+AA22+AV22+BB22+BD22+BF22+BJ22</f>
        <v>29</v>
      </c>
      <c r="BW22"/>
      <c r="BY22"/>
      <c r="BZ22"/>
      <c r="CA22"/>
      <c r="CB22"/>
      <c r="CC22"/>
    </row>
    <row r="23" spans="3:81" s="89" customFormat="1" ht="60" hidden="1" customHeight="1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130">
        <v>4955000</v>
      </c>
      <c r="BR23" s="160">
        <v>950</v>
      </c>
      <c r="BS23" s="106">
        <f t="shared" si="15"/>
        <v>5215.7894736842109</v>
      </c>
      <c r="BT23" s="120">
        <v>1</v>
      </c>
      <c r="BU23" s="269" t="e">
        <f>M23+AA23+AV23+BB23+BD23+BF23+BJ23+BT23</f>
        <v>#VALUE!</v>
      </c>
      <c r="BV23" s="270" t="e">
        <f>M23+AA23+AV23+BB23+BD23+BF23+BJ23</f>
        <v>#VALUE!</v>
      </c>
      <c r="BW23"/>
      <c r="BY23"/>
      <c r="BZ23"/>
      <c r="CA23"/>
      <c r="CB23"/>
      <c r="CC23"/>
    </row>
    <row r="24" spans="3:81" s="89" customFormat="1" ht="56.25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6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7">AL24/AN24</f>
        <v>0.61864999007345645</v>
      </c>
      <c r="AP24" s="114">
        <f t="shared" ref="AP24:AP33" si="18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19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0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92">
        <v>5120000</v>
      </c>
      <c r="BR24" s="105">
        <v>1500</v>
      </c>
      <c r="BS24" s="106">
        <f t="shared" si="15"/>
        <v>3413.3333333333335</v>
      </c>
      <c r="BT24" s="120">
        <v>2</v>
      </c>
      <c r="BU24" s="269">
        <f>M24+AA24+AV24+BB24+BD24+BF24+BT24</f>
        <v>16</v>
      </c>
      <c r="BV24" s="270">
        <f>M24+AA24+AV24+BB24+BD24+BF24</f>
        <v>14</v>
      </c>
      <c r="BW24"/>
      <c r="BY24"/>
      <c r="BZ24"/>
      <c r="CA24"/>
      <c r="CB24"/>
      <c r="CC24"/>
    </row>
    <row r="25" spans="3:81" s="89" customFormat="1" ht="42" hidden="1" customHeight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6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7"/>
        <v>0.57411078395627224</v>
      </c>
      <c r="AP25" s="114">
        <f t="shared" si="18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19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1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0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92">
        <v>0</v>
      </c>
      <c r="BR25" s="105">
        <v>0</v>
      </c>
      <c r="BS25" s="106" t="e">
        <f t="shared" si="15"/>
        <v>#DIV/0!</v>
      </c>
      <c r="BT25" s="120">
        <v>5</v>
      </c>
      <c r="BU25" s="269">
        <f t="shared" ref="BU25:BU33" si="22">M25+AA25+AV25+BB25+BD25+BF25+BJ25+BT25</f>
        <v>27</v>
      </c>
      <c r="BV25" s="270">
        <f t="shared" ref="BV25:BV33" si="23">M25+AA25+AV25+BB25+BD25+BF25+BJ25</f>
        <v>22</v>
      </c>
      <c r="BW25"/>
      <c r="BY25"/>
      <c r="BZ25"/>
      <c r="CA25"/>
      <c r="CB25"/>
      <c r="CC25"/>
    </row>
    <row r="26" spans="3:81" s="89" customFormat="1" ht="21.6" hidden="1" customHeight="1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6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7"/>
        <v>0.63299956741167984</v>
      </c>
      <c r="AP26" s="114">
        <f t="shared" si="18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19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1"/>
        <v>0.1196926202521037</v>
      </c>
      <c r="BJ26" s="100">
        <v>3</v>
      </c>
      <c r="BK26" s="102">
        <v>2194926</v>
      </c>
      <c r="BL26" s="105">
        <v>869999</v>
      </c>
      <c r="BM26" s="122">
        <f t="shared" si="20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92">
        <v>0</v>
      </c>
      <c r="BR26" s="105">
        <v>0</v>
      </c>
      <c r="BS26" s="106" t="e">
        <f t="shared" si="15"/>
        <v>#DIV/0!</v>
      </c>
      <c r="BT26" s="120">
        <v>0</v>
      </c>
      <c r="BU26" s="269">
        <f t="shared" si="22"/>
        <v>20</v>
      </c>
      <c r="BV26" s="270">
        <f t="shared" si="23"/>
        <v>20</v>
      </c>
      <c r="BW26"/>
      <c r="BY26"/>
      <c r="BZ26"/>
      <c r="CA26"/>
      <c r="CB26"/>
      <c r="CC26"/>
    </row>
    <row r="27" spans="3:81" s="89" customFormat="1" ht="51" hidden="1" customHeight="1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6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7"/>
        <v>0.42593888303477345</v>
      </c>
      <c r="AP27" s="114">
        <f t="shared" si="18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19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1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0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92">
        <v>0</v>
      </c>
      <c r="BR27" s="105">
        <v>0</v>
      </c>
      <c r="BS27" s="106" t="e">
        <f t="shared" si="15"/>
        <v>#DIV/0!</v>
      </c>
      <c r="BT27" s="120">
        <v>0</v>
      </c>
      <c r="BU27" s="269">
        <f t="shared" si="22"/>
        <v>26</v>
      </c>
      <c r="BV27" s="270">
        <f t="shared" si="23"/>
        <v>26</v>
      </c>
      <c r="BW27"/>
      <c r="BY27"/>
      <c r="BZ27"/>
      <c r="CA27"/>
      <c r="CB27"/>
      <c r="CC27"/>
    </row>
    <row r="28" spans="3:81" s="89" customFormat="1" ht="67.5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6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7"/>
        <v>0.2848050579557429</v>
      </c>
      <c r="AP28" s="114">
        <f t="shared" si="18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19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1"/>
        <v>0.319102107474665</v>
      </c>
      <c r="BJ28" s="100">
        <v>3</v>
      </c>
      <c r="BK28" s="102">
        <v>304065</v>
      </c>
      <c r="BL28" s="105">
        <v>394000</v>
      </c>
      <c r="BM28" s="122">
        <f t="shared" si="20"/>
        <v>1.2957755743015473</v>
      </c>
      <c r="BN28" s="100">
        <v>3</v>
      </c>
      <c r="BO28" s="123" t="s">
        <v>105</v>
      </c>
      <c r="BP28" s="105">
        <v>0</v>
      </c>
      <c r="BQ28" s="92">
        <v>3008520</v>
      </c>
      <c r="BR28" s="105">
        <v>806</v>
      </c>
      <c r="BS28" s="106">
        <f t="shared" si="15"/>
        <v>3732.6550868486352</v>
      </c>
      <c r="BT28" s="120">
        <v>2</v>
      </c>
      <c r="BU28" s="269">
        <f t="shared" si="22"/>
        <v>24</v>
      </c>
      <c r="BV28" s="270">
        <f t="shared" si="23"/>
        <v>22</v>
      </c>
      <c r="BW28"/>
      <c r="BY28"/>
      <c r="BZ28"/>
      <c r="CA28"/>
      <c r="CB28"/>
      <c r="CC28"/>
    </row>
    <row r="29" spans="3:81" s="89" customFormat="1" ht="40.9" hidden="1" customHeight="1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6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7"/>
        <v>0.58151164937414612</v>
      </c>
      <c r="AP29" s="114">
        <f t="shared" si="18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19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1"/>
        <v>0.15448703400661737</v>
      </c>
      <c r="BJ29" s="100">
        <v>3</v>
      </c>
      <c r="BK29" s="102">
        <v>787454</v>
      </c>
      <c r="BL29" s="105">
        <v>372079</v>
      </c>
      <c r="BM29" s="122">
        <f t="shared" si="20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92">
        <v>175900</v>
      </c>
      <c r="BR29" s="105">
        <v>39</v>
      </c>
      <c r="BS29" s="106">
        <f t="shared" si="15"/>
        <v>4510.2564102564102</v>
      </c>
      <c r="BT29" s="120">
        <v>2</v>
      </c>
      <c r="BU29" s="269">
        <f t="shared" si="22"/>
        <v>27</v>
      </c>
      <c r="BV29" s="270">
        <f t="shared" si="23"/>
        <v>25</v>
      </c>
      <c r="BW29"/>
      <c r="BY29"/>
      <c r="BZ29"/>
      <c r="CA29"/>
      <c r="CB29"/>
      <c r="CC29"/>
    </row>
    <row r="30" spans="3:81" s="89" customFormat="1" ht="61.15" hidden="1" customHeight="1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6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7"/>
        <v>0.30135948089401587</v>
      </c>
      <c r="AP30" s="114">
        <f t="shared" si="18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19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1"/>
        <v>0.14666382180693202</v>
      </c>
      <c r="BJ30" s="100">
        <v>3</v>
      </c>
      <c r="BK30" s="102">
        <v>522482</v>
      </c>
      <c r="BL30" s="105">
        <v>735251</v>
      </c>
      <c r="BM30" s="122">
        <f t="shared" si="20"/>
        <v>1.40722742601659</v>
      </c>
      <c r="BN30" s="100">
        <v>3</v>
      </c>
      <c r="BO30" s="123" t="s">
        <v>179</v>
      </c>
      <c r="BP30" s="105">
        <v>5</v>
      </c>
      <c r="BQ30" s="92">
        <v>0</v>
      </c>
      <c r="BR30" s="105">
        <v>0</v>
      </c>
      <c r="BS30" s="106" t="e">
        <f t="shared" si="15"/>
        <v>#DIV/0!</v>
      </c>
      <c r="BT30" s="120">
        <v>0</v>
      </c>
      <c r="BU30" s="269">
        <f t="shared" si="22"/>
        <v>20</v>
      </c>
      <c r="BV30" s="270">
        <f t="shared" si="23"/>
        <v>20</v>
      </c>
      <c r="BW30"/>
      <c r="BY30"/>
      <c r="BZ30"/>
      <c r="CA30"/>
      <c r="CB30"/>
      <c r="CC30"/>
    </row>
    <row r="31" spans="3:81" s="89" customFormat="1" ht="103.15" hidden="1" customHeight="1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6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7"/>
        <v>0.42077299412915853</v>
      </c>
      <c r="AP31" s="114">
        <f t="shared" si="18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19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1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0"/>
        <v>1.2245434039485616</v>
      </c>
      <c r="BN31" s="100">
        <v>3</v>
      </c>
      <c r="BO31" s="123" t="s">
        <v>183</v>
      </c>
      <c r="BP31" s="105">
        <v>5</v>
      </c>
      <c r="BQ31" s="92">
        <v>344300</v>
      </c>
      <c r="BR31" s="105">
        <v>89</v>
      </c>
      <c r="BS31" s="106">
        <f t="shared" si="15"/>
        <v>3868.5393258426966</v>
      </c>
      <c r="BT31" s="120">
        <v>2</v>
      </c>
      <c r="BU31" s="269">
        <f t="shared" si="22"/>
        <v>23</v>
      </c>
      <c r="BV31" s="270">
        <f t="shared" si="23"/>
        <v>21</v>
      </c>
      <c r="BW31"/>
      <c r="BY31"/>
      <c r="BZ31"/>
      <c r="CA31"/>
      <c r="CB31"/>
      <c r="CC31"/>
    </row>
    <row r="32" spans="3:81" s="89" customFormat="1" ht="40.9" hidden="1" customHeight="1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6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7"/>
        <v>0.32253515981735159</v>
      </c>
      <c r="AP32" s="114">
        <f t="shared" si="18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19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1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0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92">
        <v>0</v>
      </c>
      <c r="BR32" s="105">
        <v>0</v>
      </c>
      <c r="BS32" s="106" t="e">
        <f t="shared" si="15"/>
        <v>#DIV/0!</v>
      </c>
      <c r="BT32" s="120">
        <v>0</v>
      </c>
      <c r="BU32" s="269">
        <f t="shared" si="22"/>
        <v>25</v>
      </c>
      <c r="BV32" s="270">
        <f t="shared" si="23"/>
        <v>25</v>
      </c>
      <c r="BW32"/>
      <c r="BY32"/>
      <c r="BZ32"/>
      <c r="CA32"/>
      <c r="CB32"/>
      <c r="CC32"/>
    </row>
    <row r="33" spans="3:81" s="89" customFormat="1" ht="72" hidden="1" customHeight="1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6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7"/>
        <v>0.3589209474885845</v>
      </c>
      <c r="AP33" s="114">
        <f t="shared" si="18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19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1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0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92">
        <v>0</v>
      </c>
      <c r="BR33" s="105">
        <v>0</v>
      </c>
      <c r="BS33" s="106" t="e">
        <f t="shared" si="15"/>
        <v>#DIV/0!</v>
      </c>
      <c r="BT33" s="120">
        <v>0</v>
      </c>
      <c r="BU33" s="269">
        <f t="shared" si="22"/>
        <v>25</v>
      </c>
      <c r="BV33" s="270">
        <f t="shared" si="23"/>
        <v>25</v>
      </c>
      <c r="BW33"/>
      <c r="BY33"/>
      <c r="BZ33"/>
      <c r="CA33"/>
      <c r="CB33"/>
      <c r="CC33"/>
    </row>
    <row r="34" spans="3:81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59"/>
      <c r="BR34" s="169"/>
      <c r="BS34" s="59"/>
      <c r="BT34" s="149"/>
      <c r="BU34" s="150"/>
      <c r="BV34" s="88"/>
      <c r="BW34"/>
      <c r="BY34"/>
      <c r="BZ34"/>
      <c r="CA34"/>
      <c r="CB34"/>
      <c r="CC34"/>
    </row>
    <row r="35" spans="3:81" s="89" customFormat="1" ht="40.9" hidden="1" customHeight="1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4">(E35/H35*100)-100</f>
        <v>-17.388400311699883</v>
      </c>
      <c r="K35" s="98">
        <f t="shared" ref="K35:K82" si="25">(E35/I35*100)-100</f>
        <v>-6.359621451104104</v>
      </c>
      <c r="L35" s="99">
        <f t="shared" ref="L35:L82" si="26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7">(R35/G35)/12</f>
        <v>2.6199880311190902</v>
      </c>
      <c r="T35" s="104">
        <v>2.48</v>
      </c>
      <c r="U35" s="104">
        <v>500.76</v>
      </c>
      <c r="V35" s="103">
        <f t="shared" ref="V35:V82" si="28">S35*Y35</f>
        <v>5.6853740275284252</v>
      </c>
      <c r="W35" s="103">
        <v>1.1000000000000001</v>
      </c>
      <c r="X35" s="103">
        <v>1.07</v>
      </c>
      <c r="Y35" s="98">
        <f t="shared" ref="Y35:Y82" si="29">X35+W35</f>
        <v>2.17</v>
      </c>
      <c r="Z35" s="99">
        <f t="shared" ref="Z35:Z82" si="30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1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2">AL35/AN35</f>
        <v>0.27003145611364787</v>
      </c>
      <c r="AP35" s="114">
        <f t="shared" ref="AP35:AP41" si="33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4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5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6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7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92">
        <v>0</v>
      </c>
      <c r="BR35" s="105">
        <v>0</v>
      </c>
      <c r="BS35" s="106" t="e">
        <f t="shared" ref="BS35:BS77" si="38">BQ35/BR35</f>
        <v>#DIV/0!</v>
      </c>
      <c r="BT35" s="120">
        <v>0</v>
      </c>
      <c r="BU35" s="269">
        <f t="shared" ref="BU35:BU44" si="39">M35+AA35+AV35+BB35+BD35+BF35+BJ35+BT35</f>
        <v>22</v>
      </c>
      <c r="BV35" s="270">
        <f t="shared" ref="BV35:BV44" si="40">M35+AA35+AV35+BB35+BD35+BF35+BJ35</f>
        <v>22</v>
      </c>
      <c r="BW35"/>
      <c r="BY35"/>
      <c r="BZ35"/>
      <c r="CA35"/>
      <c r="CB35"/>
      <c r="CC35"/>
    </row>
    <row r="36" spans="3:81" s="89" customFormat="1" ht="42" hidden="1" customHeight="1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4"/>
        <v>-15.72629051620649</v>
      </c>
      <c r="K36" s="98">
        <f t="shared" si="25"/>
        <v>-9.9615220179563977</v>
      </c>
      <c r="L36" s="99">
        <f t="shared" si="26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7"/>
        <v>1.7560912389839294</v>
      </c>
      <c r="T36" s="104">
        <v>2.35</v>
      </c>
      <c r="U36" s="104">
        <v>467.41</v>
      </c>
      <c r="V36" s="103">
        <f t="shared" si="28"/>
        <v>4.0038880248833593</v>
      </c>
      <c r="W36" s="103">
        <v>0.93</v>
      </c>
      <c r="X36" s="103">
        <v>1.35</v>
      </c>
      <c r="Y36" s="98">
        <f t="shared" si="29"/>
        <v>2.2800000000000002</v>
      </c>
      <c r="Z36" s="99">
        <f t="shared" si="30"/>
        <v>0.85661154551322372</v>
      </c>
      <c r="AA36" s="100">
        <v>5</v>
      </c>
      <c r="AB36" s="102">
        <v>192758</v>
      </c>
      <c r="AC36" s="105">
        <v>267</v>
      </c>
      <c r="AD36" s="106">
        <f t="shared" si="31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2"/>
        <v>0.30057149094424646</v>
      </c>
      <c r="AP36" s="114">
        <f t="shared" si="33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4"/>
        <v>3.2030356836619989</v>
      </c>
      <c r="AV36" s="100">
        <v>3</v>
      </c>
      <c r="AW36" s="102">
        <v>81300</v>
      </c>
      <c r="AX36" s="105">
        <v>192758</v>
      </c>
      <c r="AY36" s="116">
        <f t="shared" si="35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6"/>
        <v>0</v>
      </c>
      <c r="BJ36" s="100">
        <v>5</v>
      </c>
      <c r="BK36" s="102">
        <v>192758</v>
      </c>
      <c r="BL36" s="105">
        <v>184949</v>
      </c>
      <c r="BM36" s="122">
        <f t="shared" si="37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92">
        <v>0</v>
      </c>
      <c r="BR36" s="105">
        <v>0</v>
      </c>
      <c r="BS36" s="106" t="e">
        <f t="shared" si="38"/>
        <v>#DIV/0!</v>
      </c>
      <c r="BT36" s="120">
        <v>0</v>
      </c>
      <c r="BU36" s="269">
        <f t="shared" si="39"/>
        <v>24</v>
      </c>
      <c r="BV36" s="270">
        <f t="shared" si="40"/>
        <v>24</v>
      </c>
      <c r="BW36"/>
      <c r="BY36"/>
      <c r="BZ36"/>
      <c r="CA36"/>
      <c r="CB36"/>
      <c r="CC36"/>
    </row>
    <row r="37" spans="3:81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4"/>
        <v>-22.040370976541197</v>
      </c>
      <c r="K37" s="98">
        <f t="shared" si="25"/>
        <v>-9.6598811480591706</v>
      </c>
      <c r="L37" s="99">
        <f t="shared" si="26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7"/>
        <v>2.0206383377012354</v>
      </c>
      <c r="T37" s="104">
        <v>2.5099999999999998</v>
      </c>
      <c r="U37" s="104">
        <v>430.99</v>
      </c>
      <c r="V37" s="103">
        <f t="shared" si="28"/>
        <v>5.0313894608760767</v>
      </c>
      <c r="W37" s="103">
        <v>1.07</v>
      </c>
      <c r="X37" s="103">
        <v>1.42</v>
      </c>
      <c r="Y37" s="98">
        <f t="shared" si="29"/>
        <v>2.4900000000000002</v>
      </c>
      <c r="Z37" s="99">
        <f t="shared" si="30"/>
        <v>1.1674028308953981</v>
      </c>
      <c r="AA37" s="100">
        <v>5</v>
      </c>
      <c r="AB37" s="102">
        <v>263093</v>
      </c>
      <c r="AC37" s="195">
        <v>112</v>
      </c>
      <c r="AD37" s="106">
        <f t="shared" si="31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2"/>
        <v>0.48053515981735162</v>
      </c>
      <c r="AP37" s="114">
        <f t="shared" si="33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4"/>
        <v>1.72833870126498</v>
      </c>
      <c r="AV37" s="100">
        <v>0</v>
      </c>
      <c r="AW37" s="102">
        <v>153116</v>
      </c>
      <c r="AX37" s="105">
        <v>263093</v>
      </c>
      <c r="AY37" s="116">
        <f t="shared" si="35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6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7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197">
        <v>2730000</v>
      </c>
      <c r="BR37" s="195">
        <v>679</v>
      </c>
      <c r="BS37" s="106">
        <f t="shared" si="38"/>
        <v>4020.6185567010311</v>
      </c>
      <c r="BT37" s="120">
        <v>2</v>
      </c>
      <c r="BU37" s="269">
        <f t="shared" si="39"/>
        <v>21</v>
      </c>
      <c r="BV37" s="270">
        <f t="shared" si="40"/>
        <v>19</v>
      </c>
      <c r="BW37"/>
      <c r="BY37"/>
      <c r="BZ37"/>
      <c r="CA37"/>
      <c r="CB37"/>
      <c r="CC37"/>
    </row>
    <row r="38" spans="3:81" s="89" customFormat="1" ht="62.45" hidden="1" customHeight="1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4"/>
        <v>-8.8593576965669882</v>
      </c>
      <c r="K38" s="98">
        <f t="shared" si="25"/>
        <v>-9.560439560439562</v>
      </c>
      <c r="L38" s="99">
        <f t="shared" si="26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7"/>
        <v>1.5331761006289308</v>
      </c>
      <c r="T38" s="104">
        <v>2.48</v>
      </c>
      <c r="U38" s="104">
        <v>500.76</v>
      </c>
      <c r="V38" s="103">
        <f t="shared" si="28"/>
        <v>3.1430110062893077</v>
      </c>
      <c r="W38" s="103">
        <v>0.86</v>
      </c>
      <c r="X38" s="103">
        <v>1.19</v>
      </c>
      <c r="Y38" s="98">
        <f t="shared" si="29"/>
        <v>2.0499999999999998</v>
      </c>
      <c r="Z38" s="99">
        <f t="shared" si="30"/>
        <v>0.62764817603029543</v>
      </c>
      <c r="AA38" s="100">
        <v>5</v>
      </c>
      <c r="AB38" s="102">
        <v>80683</v>
      </c>
      <c r="AC38" s="105">
        <v>208</v>
      </c>
      <c r="AD38" s="106">
        <f t="shared" si="31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2"/>
        <v>0.32411923030570844</v>
      </c>
      <c r="AP38" s="114">
        <f t="shared" si="33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4"/>
        <v>2.2388211337880648</v>
      </c>
      <c r="AV38" s="100">
        <v>1</v>
      </c>
      <c r="AW38" s="102">
        <v>48755</v>
      </c>
      <c r="AX38" s="105">
        <v>80683</v>
      </c>
      <c r="AY38" s="116">
        <f t="shared" si="35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6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7"/>
        <v>1.3154072109366286</v>
      </c>
      <c r="BN38" s="100">
        <v>3</v>
      </c>
      <c r="BO38" s="123" t="s">
        <v>105</v>
      </c>
      <c r="BP38" s="105">
        <v>0</v>
      </c>
      <c r="BQ38" s="92">
        <v>542100</v>
      </c>
      <c r="BR38" s="105">
        <v>285</v>
      </c>
      <c r="BS38" s="106">
        <f t="shared" si="38"/>
        <v>1902.1052631578948</v>
      </c>
      <c r="BT38" s="120">
        <v>3</v>
      </c>
      <c r="BU38" s="269">
        <f t="shared" si="39"/>
        <v>26</v>
      </c>
      <c r="BV38" s="270">
        <f t="shared" si="40"/>
        <v>23</v>
      </c>
      <c r="BW38"/>
      <c r="BY38"/>
      <c r="BZ38"/>
      <c r="CA38"/>
      <c r="CB38"/>
      <c r="CC38"/>
    </row>
    <row r="39" spans="3:81" s="89" customFormat="1" ht="78.75" hidden="1" x14ac:dyDescent="0.25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4"/>
        <v>18.657799274486095</v>
      </c>
      <c r="K39" s="98">
        <f t="shared" si="25"/>
        <v>19.060907546711974</v>
      </c>
      <c r="L39" s="99">
        <f t="shared" si="26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7"/>
        <v>3.1663788140472078</v>
      </c>
      <c r="T39" s="104">
        <v>2.6</v>
      </c>
      <c r="U39" s="104">
        <v>590.78</v>
      </c>
      <c r="V39" s="103">
        <f t="shared" si="28"/>
        <v>7.7259643062751868</v>
      </c>
      <c r="W39" s="103">
        <v>0.94</v>
      </c>
      <c r="X39" s="103">
        <v>1.5</v>
      </c>
      <c r="Y39" s="98">
        <f t="shared" si="29"/>
        <v>2.44</v>
      </c>
      <c r="Z39" s="99">
        <f t="shared" si="30"/>
        <v>1.3077565771141857</v>
      </c>
      <c r="AA39" s="100">
        <v>5</v>
      </c>
      <c r="AB39" s="102">
        <v>657000</v>
      </c>
      <c r="AC39" s="105">
        <v>544</v>
      </c>
      <c r="AD39" s="106">
        <f t="shared" si="31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2"/>
        <v>0.83720930232558144</v>
      </c>
      <c r="AP39" s="114">
        <f t="shared" si="33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4"/>
        <v>0.79281684567903521</v>
      </c>
      <c r="AV39" s="100">
        <v>0</v>
      </c>
      <c r="AW39" s="102">
        <v>479010</v>
      </c>
      <c r="AX39" s="105">
        <v>657000</v>
      </c>
      <c r="AY39" s="116">
        <f t="shared" si="35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6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7"/>
        <v>1.4349923896499239</v>
      </c>
      <c r="BN39" s="100">
        <v>3</v>
      </c>
      <c r="BO39" s="123" t="s">
        <v>105</v>
      </c>
      <c r="BP39" s="105">
        <v>0</v>
      </c>
      <c r="BQ39" s="92">
        <v>3146500</v>
      </c>
      <c r="BR39" s="105">
        <v>1339</v>
      </c>
      <c r="BS39" s="106">
        <f t="shared" si="38"/>
        <v>2349.8879761015683</v>
      </c>
      <c r="BT39" s="120">
        <v>3</v>
      </c>
      <c r="BU39" s="269">
        <f t="shared" si="39"/>
        <v>27</v>
      </c>
      <c r="BV39" s="270">
        <f t="shared" si="40"/>
        <v>24</v>
      </c>
    </row>
    <row r="40" spans="3:81" s="89" customFormat="1" ht="45" hidden="1" x14ac:dyDescent="0.25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4"/>
        <v>13.661940130542433</v>
      </c>
      <c r="K40" s="98">
        <f t="shared" si="25"/>
        <v>1.671028790014077</v>
      </c>
      <c r="L40" s="99">
        <f t="shared" si="26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7"/>
        <v>4.9858845437616388</v>
      </c>
      <c r="T40" s="104">
        <v>2.6</v>
      </c>
      <c r="U40" s="104">
        <v>590.78</v>
      </c>
      <c r="V40" s="103">
        <f t="shared" si="28"/>
        <v>6.5315087523277473</v>
      </c>
      <c r="W40" s="103">
        <v>0.56999999999999995</v>
      </c>
      <c r="X40" s="103">
        <v>0.74</v>
      </c>
      <c r="Y40" s="98">
        <f t="shared" si="29"/>
        <v>1.31</v>
      </c>
      <c r="Z40" s="99">
        <f t="shared" si="30"/>
        <v>1.1055737757418578</v>
      </c>
      <c r="AA40" s="100">
        <v>5</v>
      </c>
      <c r="AB40" s="102">
        <v>322898</v>
      </c>
      <c r="AC40" s="105">
        <v>276</v>
      </c>
      <c r="AD40" s="106">
        <f t="shared" si="31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2"/>
        <v>0.68050158061116961</v>
      </c>
      <c r="AP40" s="114">
        <f t="shared" si="33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4"/>
        <v>1.2891565546753734</v>
      </c>
      <c r="AV40" s="100">
        <v>0</v>
      </c>
      <c r="AW40" s="102">
        <v>267742</v>
      </c>
      <c r="AX40" s="105">
        <v>322898</v>
      </c>
      <c r="AY40" s="116">
        <f t="shared" si="35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6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7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92">
        <v>463000</v>
      </c>
      <c r="BR40" s="105">
        <v>180</v>
      </c>
      <c r="BS40" s="106">
        <f t="shared" si="38"/>
        <v>2572.2222222222222</v>
      </c>
      <c r="BT40" s="120">
        <v>2</v>
      </c>
      <c r="BU40" s="269">
        <f t="shared" si="39"/>
        <v>27</v>
      </c>
      <c r="BV40" s="270">
        <f t="shared" si="40"/>
        <v>25</v>
      </c>
    </row>
    <row r="41" spans="3:81" s="89" customFormat="1" ht="45" x14ac:dyDescent="0.25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4"/>
        <v>35.440180586907445</v>
      </c>
      <c r="K41" s="98">
        <f t="shared" si="25"/>
        <v>1.3000168833361414</v>
      </c>
      <c r="L41" s="99">
        <f t="shared" si="26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7"/>
        <v>3.9429778247096094</v>
      </c>
      <c r="T41" s="104">
        <v>2.6</v>
      </c>
      <c r="U41" s="104">
        <v>590.78</v>
      </c>
      <c r="V41" s="103">
        <f t="shared" si="28"/>
        <v>8.3591129883843731</v>
      </c>
      <c r="W41" s="103">
        <v>0.71</v>
      </c>
      <c r="X41" s="103">
        <v>1.41</v>
      </c>
      <c r="Y41" s="98">
        <f t="shared" si="29"/>
        <v>2.12</v>
      </c>
      <c r="Z41" s="99">
        <f t="shared" si="30"/>
        <v>1.4149282285088143</v>
      </c>
      <c r="AA41" s="100">
        <v>5</v>
      </c>
      <c r="AB41" s="102">
        <v>338889</v>
      </c>
      <c r="AC41" s="105">
        <v>419</v>
      </c>
      <c r="AD41" s="106">
        <f t="shared" si="31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2"/>
        <v>0.61897534246575336</v>
      </c>
      <c r="AP41" s="114">
        <f t="shared" si="33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4"/>
        <v>1.0929335062549514</v>
      </c>
      <c r="AV41" s="100">
        <v>0</v>
      </c>
      <c r="AW41" s="102">
        <v>268848</v>
      </c>
      <c r="AX41" s="105">
        <v>338889</v>
      </c>
      <c r="AY41" s="116">
        <f t="shared" si="35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6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7"/>
        <v>1.203107802259737</v>
      </c>
      <c r="BN41" s="100">
        <v>3</v>
      </c>
      <c r="BO41" s="123" t="s">
        <v>209</v>
      </c>
      <c r="BP41" s="105">
        <v>5</v>
      </c>
      <c r="BQ41" s="92">
        <v>2788950</v>
      </c>
      <c r="BR41" s="105">
        <v>3107</v>
      </c>
      <c r="BS41" s="106">
        <f t="shared" si="38"/>
        <v>897.63437399420661</v>
      </c>
      <c r="BT41" s="120">
        <v>5</v>
      </c>
      <c r="BU41" s="269">
        <f t="shared" si="39"/>
        <v>33</v>
      </c>
      <c r="BV41" s="270">
        <f t="shared" si="40"/>
        <v>28</v>
      </c>
    </row>
    <row r="42" spans="3:81" s="89" customFormat="1" ht="60" hidden="1" x14ac:dyDescent="0.25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4"/>
        <v>-15.729585006693441</v>
      </c>
      <c r="K42" s="98">
        <f t="shared" si="25"/>
        <v>0</v>
      </c>
      <c r="L42" s="99">
        <f t="shared" si="26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7"/>
        <v>4.4286404878774359</v>
      </c>
      <c r="T42" s="104">
        <v>2.6</v>
      </c>
      <c r="U42" s="104">
        <v>590.78</v>
      </c>
      <c r="V42" s="103">
        <f t="shared" si="28"/>
        <v>14.791659229510635</v>
      </c>
      <c r="W42" s="103">
        <v>1.33</v>
      </c>
      <c r="X42" s="103">
        <v>2.0099999999999998</v>
      </c>
      <c r="Y42" s="98">
        <f t="shared" si="29"/>
        <v>3.34</v>
      </c>
      <c r="Z42" s="99">
        <f t="shared" si="30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5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6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130">
        <v>0</v>
      </c>
      <c r="BR42" s="160">
        <v>0</v>
      </c>
      <c r="BS42" s="106" t="e">
        <f t="shared" si="38"/>
        <v>#DIV/0!</v>
      </c>
      <c r="BT42" s="120">
        <v>0</v>
      </c>
      <c r="BU42" s="269" t="e">
        <f t="shared" si="39"/>
        <v>#VALUE!</v>
      </c>
      <c r="BV42" s="270" t="e">
        <f t="shared" si="40"/>
        <v>#VALUE!</v>
      </c>
    </row>
    <row r="43" spans="3:81" s="89" customFormat="1" ht="56.25" hidden="1" x14ac:dyDescent="0.25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4"/>
        <v>-4.3362831858406992</v>
      </c>
      <c r="K43" s="98">
        <f t="shared" si="25"/>
        <v>-4.3362831858406992</v>
      </c>
      <c r="L43" s="99">
        <f t="shared" si="26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7"/>
        <v>1.9206321538550926</v>
      </c>
      <c r="T43" s="104">
        <v>2.25</v>
      </c>
      <c r="U43" s="104">
        <v>376.14</v>
      </c>
      <c r="V43" s="103">
        <f t="shared" si="28"/>
        <v>3.7644390215559813</v>
      </c>
      <c r="W43" s="103">
        <v>0.85</v>
      </c>
      <c r="X43" s="103">
        <v>1.1100000000000001</v>
      </c>
      <c r="Y43" s="98">
        <f t="shared" si="29"/>
        <v>1.96</v>
      </c>
      <c r="Z43" s="99">
        <f t="shared" si="30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1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2">AL43/AN43</f>
        <v>0.59846414182111207</v>
      </c>
      <c r="AP43" s="114">
        <f t="shared" ref="AP43:AP68" si="43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4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5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92">
        <v>724500</v>
      </c>
      <c r="BR43" s="105">
        <v>304</v>
      </c>
      <c r="BS43" s="106">
        <f t="shared" si="38"/>
        <v>2383.2236842105262</v>
      </c>
      <c r="BT43" s="120">
        <v>2</v>
      </c>
      <c r="BU43" s="269" t="e">
        <f t="shared" si="39"/>
        <v>#VALUE!</v>
      </c>
      <c r="BV43" s="270" t="e">
        <f t="shared" si="40"/>
        <v>#VALUE!</v>
      </c>
    </row>
    <row r="44" spans="3:81" s="89" customFormat="1" ht="78.75" hidden="1" x14ac:dyDescent="0.25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4"/>
        <v>-6.4838709677419359</v>
      </c>
      <c r="K44" s="98">
        <f t="shared" si="25"/>
        <v>-2.9460997656511552</v>
      </c>
      <c r="L44" s="99">
        <f t="shared" si="26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7"/>
        <v>2.1996951219512195</v>
      </c>
      <c r="T44" s="104">
        <v>2.35</v>
      </c>
      <c r="U44" s="104">
        <v>467.41</v>
      </c>
      <c r="V44" s="103">
        <f t="shared" si="28"/>
        <v>4.1134298780487804</v>
      </c>
      <c r="W44" s="103">
        <v>0.8</v>
      </c>
      <c r="X44" s="103">
        <v>1.07</v>
      </c>
      <c r="Y44" s="98">
        <f t="shared" si="29"/>
        <v>1.87</v>
      </c>
      <c r="Z44" s="99">
        <f t="shared" si="30"/>
        <v>0.88004746968374237</v>
      </c>
      <c r="AA44" s="100">
        <v>5</v>
      </c>
      <c r="AB44" s="102">
        <v>117413</v>
      </c>
      <c r="AC44" s="105">
        <v>289</v>
      </c>
      <c r="AD44" s="106">
        <f t="shared" si="41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2"/>
        <v>0.3368371225704655</v>
      </c>
      <c r="AP44" s="114">
        <f t="shared" si="43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4"/>
        <v>2.874403059285199</v>
      </c>
      <c r="AV44" s="100">
        <v>3</v>
      </c>
      <c r="AW44" s="102">
        <v>96843</v>
      </c>
      <c r="AX44" s="105">
        <v>117413</v>
      </c>
      <c r="AY44" s="116">
        <f t="shared" si="35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92">
        <v>0</v>
      </c>
      <c r="BR44" s="105">
        <v>0</v>
      </c>
      <c r="BS44" s="106" t="e">
        <f t="shared" si="38"/>
        <v>#DIV/0!</v>
      </c>
      <c r="BT44" s="120">
        <v>0</v>
      </c>
      <c r="BU44" s="269">
        <f t="shared" si="39"/>
        <v>20</v>
      </c>
      <c r="BV44" s="270">
        <f t="shared" si="40"/>
        <v>20</v>
      </c>
    </row>
    <row r="45" spans="3:81" s="89" customFormat="1" ht="78.75" x14ac:dyDescent="0.25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4"/>
        <v>0</v>
      </c>
      <c r="K45" s="98">
        <f t="shared" si="25"/>
        <v>0</v>
      </c>
      <c r="L45" s="99">
        <f t="shared" si="26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7"/>
        <v>2.9184346632890015</v>
      </c>
      <c r="T45" s="104">
        <v>2.6</v>
      </c>
      <c r="U45" s="104">
        <v>590.78</v>
      </c>
      <c r="V45" s="103">
        <f t="shared" si="28"/>
        <v>8.0256953240447544</v>
      </c>
      <c r="W45" s="103">
        <v>0.91</v>
      </c>
      <c r="X45" s="103">
        <v>1.84</v>
      </c>
      <c r="Y45" s="98">
        <f t="shared" si="29"/>
        <v>2.75</v>
      </c>
      <c r="Z45" s="99">
        <f t="shared" si="30"/>
        <v>1.3584913714148676</v>
      </c>
      <c r="AA45" s="100">
        <v>5</v>
      </c>
      <c r="AB45" s="102">
        <v>164486</v>
      </c>
      <c r="AC45" s="105">
        <v>523.75</v>
      </c>
      <c r="AD45" s="106">
        <f t="shared" si="41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2"/>
        <v>0.28165410958904114</v>
      </c>
      <c r="AP45" s="114">
        <f t="shared" si="43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4"/>
        <v>2.7613170632798205</v>
      </c>
      <c r="AV45" s="100">
        <v>3</v>
      </c>
      <c r="AW45" s="102">
        <v>116797</v>
      </c>
      <c r="AX45" s="105">
        <v>164486</v>
      </c>
      <c r="AY45" s="116">
        <f t="shared" si="35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92">
        <v>1810000</v>
      </c>
      <c r="BR45" s="105">
        <v>666</v>
      </c>
      <c r="BS45" s="106">
        <f t="shared" si="38"/>
        <v>2717.7177177177177</v>
      </c>
      <c r="BT45" s="120">
        <v>2</v>
      </c>
      <c r="BU45" s="269">
        <f>M45+AA45+AV45+BB45+BD45+BF45+BT45</f>
        <v>24</v>
      </c>
      <c r="BV45" s="270">
        <f>M45+AA45+AV45+BB45+BD45+BF45</f>
        <v>22</v>
      </c>
    </row>
    <row r="46" spans="3:81" s="89" customFormat="1" ht="90" hidden="1" x14ac:dyDescent="0.25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4"/>
        <v>-3.569928601427975</v>
      </c>
      <c r="K46" s="98">
        <f t="shared" si="25"/>
        <v>-9.4637223974763316</v>
      </c>
      <c r="L46" s="99">
        <f t="shared" si="26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7"/>
        <v>1.4988292890591739</v>
      </c>
      <c r="T46" s="104">
        <v>2.25</v>
      </c>
      <c r="U46" s="104">
        <v>376.14</v>
      </c>
      <c r="V46" s="103">
        <f t="shared" si="28"/>
        <v>4.0168624946785858</v>
      </c>
      <c r="W46" s="103">
        <v>1</v>
      </c>
      <c r="X46" s="103">
        <v>1.68</v>
      </c>
      <c r="Y46" s="98">
        <f t="shared" si="29"/>
        <v>2.6799999999999997</v>
      </c>
      <c r="Z46" s="99">
        <f t="shared" si="30"/>
        <v>1.0679168646457664</v>
      </c>
      <c r="AA46" s="100">
        <v>5</v>
      </c>
      <c r="AB46" s="102">
        <v>93690</v>
      </c>
      <c r="AC46" s="105">
        <v>420</v>
      </c>
      <c r="AD46" s="106">
        <f t="shared" si="41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2"/>
        <v>0.28520547945205477</v>
      </c>
      <c r="AP46" s="114">
        <f t="shared" si="43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4"/>
        <v>2.9279018032716539</v>
      </c>
      <c r="AV46" s="100">
        <v>3</v>
      </c>
      <c r="AW46" s="102">
        <v>39700</v>
      </c>
      <c r="AX46" s="105">
        <v>93690</v>
      </c>
      <c r="AY46" s="116">
        <f t="shared" si="35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5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92">
        <v>0</v>
      </c>
      <c r="BR46" s="105">
        <v>0</v>
      </c>
      <c r="BS46" s="106" t="e">
        <f t="shared" si="38"/>
        <v>#DIV/0!</v>
      </c>
      <c r="BT46" s="120">
        <v>0</v>
      </c>
      <c r="BU46" s="269">
        <f t="shared" ref="BU46:BU76" si="46">M46+AA46+AV46+BB46+BD46+BF46+BJ46+BT46</f>
        <v>26</v>
      </c>
      <c r="BV46" s="270">
        <f t="shared" ref="BV46:BV76" si="47">M46+AA46+AV46+BB46+BD46+BF46+BJ46</f>
        <v>26</v>
      </c>
    </row>
    <row r="47" spans="3:81" s="89" customFormat="1" ht="78.75" hidden="1" x14ac:dyDescent="0.25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4"/>
        <v>-33.476599808978037</v>
      </c>
      <c r="K47" s="98">
        <f t="shared" si="25"/>
        <v>-16.58682634730539</v>
      </c>
      <c r="L47" s="99">
        <f t="shared" si="26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7"/>
        <v>3.3419818946007109</v>
      </c>
      <c r="T47" s="104">
        <v>2.35</v>
      </c>
      <c r="U47" s="104">
        <v>467.41</v>
      </c>
      <c r="V47" s="103">
        <f t="shared" si="28"/>
        <v>7.5194592628515995</v>
      </c>
      <c r="W47" s="103">
        <v>1.04</v>
      </c>
      <c r="X47" s="103">
        <v>1.21</v>
      </c>
      <c r="Y47" s="98">
        <f t="shared" si="29"/>
        <v>2.25</v>
      </c>
      <c r="Z47" s="99">
        <f t="shared" si="30"/>
        <v>1.6087501899513488</v>
      </c>
      <c r="AA47" s="100">
        <v>5</v>
      </c>
      <c r="AB47" s="102">
        <v>77443</v>
      </c>
      <c r="AC47" s="105">
        <v>662.5</v>
      </c>
      <c r="AD47" s="106">
        <f t="shared" si="41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2"/>
        <v>0.53043150684931506</v>
      </c>
      <c r="AP47" s="114">
        <f t="shared" si="43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4"/>
        <v>1.4881468028556057</v>
      </c>
      <c r="AV47" s="100">
        <v>0</v>
      </c>
      <c r="AW47" s="102">
        <v>58857</v>
      </c>
      <c r="AX47" s="105">
        <v>77443</v>
      </c>
      <c r="AY47" s="116">
        <f t="shared" si="35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5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92">
        <v>0</v>
      </c>
      <c r="BR47" s="105">
        <v>0</v>
      </c>
      <c r="BS47" s="106" t="e">
        <f t="shared" si="38"/>
        <v>#DIV/0!</v>
      </c>
      <c r="BT47" s="120">
        <v>0</v>
      </c>
      <c r="BU47" s="269">
        <f t="shared" si="46"/>
        <v>17</v>
      </c>
      <c r="BV47" s="270">
        <f t="shared" si="47"/>
        <v>17</v>
      </c>
    </row>
    <row r="48" spans="3:81" s="89" customFormat="1" ht="22.5" hidden="1" x14ac:dyDescent="0.25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4"/>
        <v>-14.564643799472293</v>
      </c>
      <c r="K48" s="98">
        <f t="shared" si="25"/>
        <v>-11.043956043956044</v>
      </c>
      <c r="L48" s="99">
        <f t="shared" si="26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7"/>
        <v>2.464697767745172</v>
      </c>
      <c r="T48" s="104">
        <v>2.5099999999999998</v>
      </c>
      <c r="U48" s="104">
        <v>430.99</v>
      </c>
      <c r="V48" s="103">
        <f t="shared" si="28"/>
        <v>8.0349147228492601</v>
      </c>
      <c r="W48" s="103">
        <v>1.33</v>
      </c>
      <c r="X48" s="103">
        <v>1.93</v>
      </c>
      <c r="Y48" s="98">
        <f t="shared" si="29"/>
        <v>3.26</v>
      </c>
      <c r="Z48" s="99">
        <f t="shared" si="30"/>
        <v>1.8642926106984523</v>
      </c>
      <c r="AA48" s="100">
        <v>5</v>
      </c>
      <c r="AB48" s="102">
        <v>50433</v>
      </c>
      <c r="AC48" s="105">
        <v>230</v>
      </c>
      <c r="AD48" s="106">
        <f t="shared" si="41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2"/>
        <v>0.34543150684931506</v>
      </c>
      <c r="AP48" s="114">
        <f t="shared" si="43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4"/>
        <v>2.4741507075462286</v>
      </c>
      <c r="AV48" s="100">
        <v>1</v>
      </c>
      <c r="AW48" s="102">
        <v>39307</v>
      </c>
      <c r="AX48" s="105">
        <v>50433</v>
      </c>
      <c r="AY48" s="116">
        <f t="shared" si="35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5"/>
        <v>0</v>
      </c>
      <c r="BJ48" s="100">
        <v>5</v>
      </c>
      <c r="BK48" s="102">
        <v>50433</v>
      </c>
      <c r="BL48" s="105">
        <v>128183</v>
      </c>
      <c r="BM48" s="122">
        <f t="shared" ref="BM48:BM68" si="48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92">
        <v>0</v>
      </c>
      <c r="BR48" s="105">
        <v>0</v>
      </c>
      <c r="BS48" s="106" t="e">
        <f t="shared" si="38"/>
        <v>#DIV/0!</v>
      </c>
      <c r="BT48" s="120">
        <v>0</v>
      </c>
      <c r="BU48" s="269">
        <f t="shared" si="46"/>
        <v>20</v>
      </c>
      <c r="BV48" s="270">
        <f t="shared" si="47"/>
        <v>20</v>
      </c>
    </row>
    <row r="49" spans="3:74" s="89" customFormat="1" ht="34.5" hidden="1" x14ac:dyDescent="0.25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4"/>
        <v>-8.0491132332878692</v>
      </c>
      <c r="K49" s="98">
        <f t="shared" si="25"/>
        <v>-7.013106461255461</v>
      </c>
      <c r="L49" s="99">
        <f t="shared" si="26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7"/>
        <v>2.8431672696910657</v>
      </c>
      <c r="T49" s="104">
        <v>2.35</v>
      </c>
      <c r="U49" s="104">
        <v>467.41</v>
      </c>
      <c r="V49" s="103">
        <f t="shared" si="28"/>
        <v>3.8382758140829392</v>
      </c>
      <c r="W49" s="103">
        <v>0.5</v>
      </c>
      <c r="X49" s="103">
        <v>0.85</v>
      </c>
      <c r="Y49" s="98">
        <f t="shared" si="29"/>
        <v>1.35</v>
      </c>
      <c r="Z49" s="99">
        <f t="shared" si="30"/>
        <v>0.82117965257117709</v>
      </c>
      <c r="AA49" s="100">
        <v>5</v>
      </c>
      <c r="AB49" s="102">
        <v>137549</v>
      </c>
      <c r="AC49" s="105">
        <v>316</v>
      </c>
      <c r="AD49" s="106">
        <f t="shared" si="41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2"/>
        <v>0.53835225048923685</v>
      </c>
      <c r="AP49" s="114">
        <f t="shared" si="43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4"/>
        <v>1.6706310505715649</v>
      </c>
      <c r="AV49" s="100">
        <v>0</v>
      </c>
      <c r="AW49" s="102">
        <v>122586</v>
      </c>
      <c r="AX49" s="105">
        <v>137549</v>
      </c>
      <c r="AY49" s="116">
        <f t="shared" si="35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5"/>
        <v>0.33327723245935087</v>
      </c>
      <c r="BJ49" s="100">
        <v>5</v>
      </c>
      <c r="BK49" s="102">
        <v>137549</v>
      </c>
      <c r="BL49" s="105">
        <v>28526</v>
      </c>
      <c r="BM49" s="122">
        <f t="shared" si="48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92">
        <v>0</v>
      </c>
      <c r="BR49" s="105">
        <v>0</v>
      </c>
      <c r="BS49" s="106" t="e">
        <f t="shared" si="38"/>
        <v>#DIV/0!</v>
      </c>
      <c r="BT49" s="120">
        <v>5</v>
      </c>
      <c r="BU49" s="269">
        <f t="shared" si="46"/>
        <v>26</v>
      </c>
      <c r="BV49" s="270">
        <f t="shared" si="47"/>
        <v>21</v>
      </c>
    </row>
    <row r="50" spans="3:74" s="89" customFormat="1" ht="45" hidden="1" x14ac:dyDescent="0.25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4"/>
        <v>-6.3732057416267907</v>
      </c>
      <c r="K50" s="98">
        <f t="shared" si="25"/>
        <v>-4.0972358361105705</v>
      </c>
      <c r="L50" s="99">
        <f t="shared" si="26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7"/>
        <v>2.7485154394299287</v>
      </c>
      <c r="T50" s="104">
        <v>2.48</v>
      </c>
      <c r="U50" s="104">
        <v>500.76</v>
      </c>
      <c r="V50" s="103">
        <f t="shared" si="28"/>
        <v>6.2666152019002386</v>
      </c>
      <c r="W50" s="103">
        <v>0.71</v>
      </c>
      <c r="X50" s="103">
        <v>1.57</v>
      </c>
      <c r="Y50" s="98">
        <f t="shared" si="29"/>
        <v>2.2800000000000002</v>
      </c>
      <c r="Z50" s="99">
        <f t="shared" si="30"/>
        <v>1.2514208806414728</v>
      </c>
      <c r="AA50" s="100">
        <v>5</v>
      </c>
      <c r="AB50" s="102">
        <v>151169</v>
      </c>
      <c r="AC50" s="105">
        <v>445</v>
      </c>
      <c r="AD50" s="106">
        <f t="shared" si="41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2"/>
        <v>0.37651058530510584</v>
      </c>
      <c r="AP50" s="114">
        <f t="shared" si="43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4"/>
        <v>1.8249563957190269</v>
      </c>
      <c r="AV50" s="100">
        <v>1</v>
      </c>
      <c r="AW50" s="102">
        <v>130688</v>
      </c>
      <c r="AX50" s="105">
        <v>151169</v>
      </c>
      <c r="AY50" s="116">
        <f t="shared" si="35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5"/>
        <v>3.5774598047185147</v>
      </c>
      <c r="BJ50" s="100">
        <v>0</v>
      </c>
      <c r="BK50" s="102">
        <v>151169</v>
      </c>
      <c r="BL50" s="105">
        <v>163737</v>
      </c>
      <c r="BM50" s="122">
        <f t="shared" si="48"/>
        <v>1.083138738762577</v>
      </c>
      <c r="BN50" s="100">
        <v>3</v>
      </c>
      <c r="BO50" s="123" t="s">
        <v>170</v>
      </c>
      <c r="BP50" s="105">
        <v>1</v>
      </c>
      <c r="BQ50" s="92">
        <v>0</v>
      </c>
      <c r="BR50" s="105">
        <v>0</v>
      </c>
      <c r="BS50" s="106" t="e">
        <f t="shared" si="38"/>
        <v>#DIV/0!</v>
      </c>
      <c r="BT50" s="120">
        <v>0</v>
      </c>
      <c r="BU50" s="269">
        <f t="shared" si="46"/>
        <v>17</v>
      </c>
      <c r="BV50" s="270">
        <f t="shared" si="47"/>
        <v>17</v>
      </c>
    </row>
    <row r="51" spans="3:74" s="89" customFormat="1" ht="78.75" hidden="1" x14ac:dyDescent="0.25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4"/>
        <v>53.321634494860859</v>
      </c>
      <c r="K51" s="98">
        <f t="shared" si="25"/>
        <v>-4.9867950908808467</v>
      </c>
      <c r="L51" s="99">
        <f t="shared" si="26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7"/>
        <v>2.9974696356275303</v>
      </c>
      <c r="T51" s="104" t="s">
        <v>231</v>
      </c>
      <c r="U51" s="104">
        <v>590.78</v>
      </c>
      <c r="V51" s="103">
        <f t="shared" si="28"/>
        <v>6.2946862348178136</v>
      </c>
      <c r="W51" s="103">
        <v>0.88</v>
      </c>
      <c r="X51" s="103">
        <v>1.22</v>
      </c>
      <c r="Y51" s="98">
        <f t="shared" si="29"/>
        <v>2.1</v>
      </c>
      <c r="Z51" s="99">
        <f t="shared" si="30"/>
        <v>1.065487361592778</v>
      </c>
      <c r="AA51" s="100">
        <v>5</v>
      </c>
      <c r="AB51" s="102">
        <v>126273</v>
      </c>
      <c r="AC51" s="105">
        <v>716</v>
      </c>
      <c r="AD51" s="106">
        <f t="shared" si="41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2"/>
        <v>0.41882981193406082</v>
      </c>
      <c r="AP51" s="114">
        <f t="shared" si="43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4"/>
        <v>0.83429100456907124</v>
      </c>
      <c r="AV51" s="100">
        <v>0</v>
      </c>
      <c r="AW51" s="102">
        <v>116372</v>
      </c>
      <c r="AX51" s="105">
        <v>126273</v>
      </c>
      <c r="AY51" s="116">
        <f t="shared" si="35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5"/>
        <v>1.2144610349764777</v>
      </c>
      <c r="BJ51" s="100">
        <v>0</v>
      </c>
      <c r="BK51" s="102">
        <v>126273</v>
      </c>
      <c r="BL51" s="105">
        <v>178150</v>
      </c>
      <c r="BM51" s="122">
        <f t="shared" si="48"/>
        <v>1.4108320860358112</v>
      </c>
      <c r="BN51" s="100">
        <v>3</v>
      </c>
      <c r="BO51" s="123" t="s">
        <v>105</v>
      </c>
      <c r="BP51" s="105">
        <v>0</v>
      </c>
      <c r="BQ51" s="92">
        <v>0</v>
      </c>
      <c r="BR51" s="105">
        <v>0</v>
      </c>
      <c r="BS51" s="106" t="e">
        <f t="shared" si="38"/>
        <v>#DIV/0!</v>
      </c>
      <c r="BT51" s="120">
        <v>5</v>
      </c>
      <c r="BU51" s="269">
        <f t="shared" si="46"/>
        <v>29</v>
      </c>
      <c r="BV51" s="270">
        <f t="shared" si="47"/>
        <v>24</v>
      </c>
    </row>
    <row r="52" spans="3:74" s="89" customFormat="1" ht="56.25" hidden="1" x14ac:dyDescent="0.25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4"/>
        <v>-14.542253521126753</v>
      </c>
      <c r="K52" s="98">
        <f t="shared" si="25"/>
        <v>-14.391534391534393</v>
      </c>
      <c r="L52" s="99">
        <f t="shared" si="26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7"/>
        <v>1.7353309929789367</v>
      </c>
      <c r="T52" s="104">
        <v>2.25</v>
      </c>
      <c r="U52" s="104">
        <v>376.14</v>
      </c>
      <c r="V52" s="103">
        <f t="shared" si="28"/>
        <v>4.1821476930792381</v>
      </c>
      <c r="W52" s="103">
        <v>0.96</v>
      </c>
      <c r="X52" s="103">
        <v>1.45</v>
      </c>
      <c r="Y52" s="98">
        <f t="shared" si="29"/>
        <v>2.41</v>
      </c>
      <c r="Z52" s="99">
        <f t="shared" si="30"/>
        <v>1.1118593324504809</v>
      </c>
      <c r="AA52" s="100">
        <v>5</v>
      </c>
      <c r="AB52" s="102">
        <v>92053</v>
      </c>
      <c r="AC52" s="105">
        <v>295</v>
      </c>
      <c r="AD52" s="106">
        <f t="shared" si="41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2"/>
        <v>0.42033333333333334</v>
      </c>
      <c r="AP52" s="114">
        <f t="shared" si="43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4"/>
        <v>2.1295036319002731</v>
      </c>
      <c r="AV52" s="100">
        <v>1</v>
      </c>
      <c r="AW52" s="102">
        <v>49679</v>
      </c>
      <c r="AX52" s="105">
        <v>92053</v>
      </c>
      <c r="AY52" s="116">
        <f t="shared" si="35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5"/>
        <v>0.22863016974413647</v>
      </c>
      <c r="BJ52" s="100">
        <v>3</v>
      </c>
      <c r="BK52" s="102">
        <v>92053</v>
      </c>
      <c r="BL52" s="105">
        <v>84108</v>
      </c>
      <c r="BM52" s="122">
        <f t="shared" si="48"/>
        <v>0.91369102582208073</v>
      </c>
      <c r="BN52" s="100">
        <f t="shared" ref="BN52:BN60" si="49">IF(BM52&lt;1,1,IF(BM52&gt;1&lt;1.5,3,5))</f>
        <v>1</v>
      </c>
      <c r="BO52" s="123" t="s">
        <v>105</v>
      </c>
      <c r="BP52" s="105">
        <v>0</v>
      </c>
      <c r="BQ52" s="92">
        <v>0</v>
      </c>
      <c r="BR52" s="105">
        <v>0</v>
      </c>
      <c r="BS52" s="106" t="e">
        <f t="shared" si="38"/>
        <v>#DIV/0!</v>
      </c>
      <c r="BT52" s="120">
        <v>0</v>
      </c>
      <c r="BU52" s="269">
        <f t="shared" si="46"/>
        <v>18</v>
      </c>
      <c r="BV52" s="270">
        <f t="shared" si="47"/>
        <v>18</v>
      </c>
    </row>
    <row r="53" spans="3:74" s="89" customFormat="1" ht="56.25" hidden="1" x14ac:dyDescent="0.25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4"/>
        <v>-19.895287958115176</v>
      </c>
      <c r="K53" s="98">
        <f t="shared" si="25"/>
        <v>-0.59970014992504161</v>
      </c>
      <c r="L53" s="99">
        <f t="shared" si="26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7"/>
        <v>2.5458692086920869</v>
      </c>
      <c r="T53" s="104">
        <v>2.48</v>
      </c>
      <c r="U53" s="104">
        <v>500.76</v>
      </c>
      <c r="V53" s="103">
        <f t="shared" si="28"/>
        <v>4.4552711152111524</v>
      </c>
      <c r="W53" s="103">
        <v>0.61</v>
      </c>
      <c r="X53" s="103">
        <v>1.1399999999999999</v>
      </c>
      <c r="Y53" s="98">
        <f t="shared" si="29"/>
        <v>1.75</v>
      </c>
      <c r="Z53" s="99">
        <f t="shared" si="30"/>
        <v>0.88970187619042107</v>
      </c>
      <c r="AA53" s="100">
        <v>5</v>
      </c>
      <c r="AB53" s="102">
        <v>125355</v>
      </c>
      <c r="AC53" s="105">
        <v>234</v>
      </c>
      <c r="AD53" s="106">
        <f t="shared" si="41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2"/>
        <v>0.44486833700049683</v>
      </c>
      <c r="AP53" s="114">
        <f t="shared" si="43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4"/>
        <v>2.0331883152027941</v>
      </c>
      <c r="AV53" s="100">
        <v>1</v>
      </c>
      <c r="AW53" s="102">
        <v>59285</v>
      </c>
      <c r="AX53" s="105">
        <v>125355</v>
      </c>
      <c r="AY53" s="116">
        <f t="shared" si="35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5"/>
        <v>0.24071779545827457</v>
      </c>
      <c r="BJ53" s="100">
        <v>3</v>
      </c>
      <c r="BK53" s="102">
        <v>125355</v>
      </c>
      <c r="BL53" s="105">
        <v>105494</v>
      </c>
      <c r="BM53" s="122">
        <f t="shared" si="48"/>
        <v>0.84156196402217698</v>
      </c>
      <c r="BN53" s="100">
        <f t="shared" si="49"/>
        <v>1</v>
      </c>
      <c r="BO53" s="123" t="s">
        <v>105</v>
      </c>
      <c r="BP53" s="105">
        <v>0</v>
      </c>
      <c r="BQ53" s="92">
        <v>1531500</v>
      </c>
      <c r="BR53" s="105">
        <v>360</v>
      </c>
      <c r="BS53" s="106">
        <f t="shared" si="38"/>
        <v>4254.166666666667</v>
      </c>
      <c r="BT53" s="120">
        <v>2</v>
      </c>
      <c r="BU53" s="269">
        <f t="shared" si="46"/>
        <v>20</v>
      </c>
      <c r="BV53" s="270">
        <f t="shared" si="47"/>
        <v>18</v>
      </c>
    </row>
    <row r="54" spans="3:74" s="89" customFormat="1" ht="56.25" hidden="1" x14ac:dyDescent="0.25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4"/>
        <v>1.6672115070284406</v>
      </c>
      <c r="K54" s="98">
        <f t="shared" si="25"/>
        <v>-0.25657472738934928</v>
      </c>
      <c r="L54" s="99">
        <f t="shared" si="26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7"/>
        <v>1.8312916954221301</v>
      </c>
      <c r="T54" s="104">
        <v>2.6</v>
      </c>
      <c r="U54" s="104">
        <v>590.78</v>
      </c>
      <c r="V54" s="103">
        <f t="shared" si="28"/>
        <v>3.7724608925695882</v>
      </c>
      <c r="W54" s="103">
        <v>0.91</v>
      </c>
      <c r="X54" s="103">
        <v>1.1499999999999999</v>
      </c>
      <c r="Y54" s="98">
        <f t="shared" si="29"/>
        <v>2.06</v>
      </c>
      <c r="Z54" s="99">
        <f t="shared" si="30"/>
        <v>0.6385559586596683</v>
      </c>
      <c r="AA54" s="100">
        <v>5</v>
      </c>
      <c r="AB54" s="102">
        <v>87866</v>
      </c>
      <c r="AC54" s="105">
        <v>375</v>
      </c>
      <c r="AD54" s="106">
        <f t="shared" si="41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2"/>
        <v>0.39399143555366228</v>
      </c>
      <c r="AP54" s="114">
        <f t="shared" si="43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4"/>
        <v>2.3746615092868262</v>
      </c>
      <c r="AV54" s="100">
        <v>1</v>
      </c>
      <c r="AW54" s="102">
        <v>82681</v>
      </c>
      <c r="AX54" s="105">
        <v>87866</v>
      </c>
      <c r="AY54" s="116">
        <f t="shared" si="35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5"/>
        <v>0.80595513582536993</v>
      </c>
      <c r="BJ54" s="100">
        <v>1</v>
      </c>
      <c r="BK54" s="102">
        <v>87866</v>
      </c>
      <c r="BL54" s="105">
        <v>152455</v>
      </c>
      <c r="BM54" s="122">
        <f t="shared" si="48"/>
        <v>1.7350852434388728</v>
      </c>
      <c r="BN54" s="100">
        <f t="shared" si="49"/>
        <v>5</v>
      </c>
      <c r="BO54" s="123" t="s">
        <v>105</v>
      </c>
      <c r="BP54" s="105">
        <v>0</v>
      </c>
      <c r="BQ54" s="92">
        <v>0</v>
      </c>
      <c r="BR54" s="105">
        <v>0</v>
      </c>
      <c r="BS54" s="106" t="e">
        <f t="shared" si="38"/>
        <v>#DIV/0!</v>
      </c>
      <c r="BT54" s="120">
        <v>0</v>
      </c>
      <c r="BU54" s="269">
        <f t="shared" si="46"/>
        <v>20</v>
      </c>
      <c r="BV54" s="270">
        <f t="shared" si="47"/>
        <v>20</v>
      </c>
    </row>
    <row r="55" spans="3:74" s="89" customFormat="1" ht="78.75" hidden="1" x14ac:dyDescent="0.25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4"/>
        <v>-34.059405940594061</v>
      </c>
      <c r="K55" s="98">
        <f t="shared" si="25"/>
        <v>-34.059405940594061</v>
      </c>
      <c r="L55" s="99">
        <f t="shared" si="26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7"/>
        <v>1.250310366232154</v>
      </c>
      <c r="T55" s="104">
        <v>2.5099999999999998</v>
      </c>
      <c r="U55" s="104">
        <v>430.99</v>
      </c>
      <c r="V55" s="103">
        <f t="shared" si="28"/>
        <v>3.7384279950341406</v>
      </c>
      <c r="W55" s="103">
        <v>1.4</v>
      </c>
      <c r="X55" s="103">
        <v>1.59</v>
      </c>
      <c r="Y55" s="98">
        <f t="shared" si="29"/>
        <v>2.99</v>
      </c>
      <c r="Z55" s="99">
        <f t="shared" si="30"/>
        <v>0.86740481102441835</v>
      </c>
      <c r="AA55" s="100">
        <v>5</v>
      </c>
      <c r="AB55" s="102">
        <v>31576</v>
      </c>
      <c r="AC55" s="105">
        <v>1931</v>
      </c>
      <c r="AD55" s="106">
        <f t="shared" si="41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2"/>
        <v>0.19224353120243531</v>
      </c>
      <c r="AP55" s="114">
        <f t="shared" si="43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4"/>
        <v>4.3017488650403148</v>
      </c>
      <c r="AV55" s="100">
        <v>5</v>
      </c>
      <c r="AW55" s="102">
        <v>27500</v>
      </c>
      <c r="AX55" s="105">
        <v>31576</v>
      </c>
      <c r="AY55" s="116">
        <f t="shared" si="35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8"/>
        <v>4.3730048137826198</v>
      </c>
      <c r="BN55" s="100">
        <f t="shared" si="49"/>
        <v>5</v>
      </c>
      <c r="BO55" s="123" t="s">
        <v>105</v>
      </c>
      <c r="BP55" s="105">
        <v>0</v>
      </c>
      <c r="BQ55" s="92">
        <v>160000</v>
      </c>
      <c r="BR55" s="105">
        <v>80</v>
      </c>
      <c r="BS55" s="106">
        <f t="shared" si="38"/>
        <v>2000</v>
      </c>
      <c r="BT55" s="120">
        <v>3</v>
      </c>
      <c r="BU55" s="269" t="e">
        <f t="shared" si="46"/>
        <v>#VALUE!</v>
      </c>
      <c r="BV55" s="270" t="e">
        <f t="shared" si="47"/>
        <v>#VALUE!</v>
      </c>
    </row>
    <row r="56" spans="3:74" s="89" customFormat="1" ht="78.75" hidden="1" x14ac:dyDescent="0.25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4"/>
        <v>-15.904292751583398</v>
      </c>
      <c r="K56" s="98">
        <f t="shared" si="25"/>
        <v>-11.350148367952514</v>
      </c>
      <c r="L56" s="99">
        <f t="shared" si="26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7"/>
        <v>2.204399076436991</v>
      </c>
      <c r="T56" s="104">
        <v>2.35</v>
      </c>
      <c r="U56" s="104">
        <v>467.41</v>
      </c>
      <c r="V56" s="103">
        <f t="shared" si="28"/>
        <v>5.8857455340867659</v>
      </c>
      <c r="W56" s="103">
        <v>1.42</v>
      </c>
      <c r="X56" s="103">
        <v>1.25</v>
      </c>
      <c r="Y56" s="98">
        <f t="shared" si="29"/>
        <v>2.67</v>
      </c>
      <c r="Z56" s="99">
        <f t="shared" si="30"/>
        <v>1.2592254196715442</v>
      </c>
      <c r="AA56" s="100">
        <v>5</v>
      </c>
      <c r="AB56" s="102">
        <v>187515</v>
      </c>
      <c r="AC56" s="105">
        <v>595</v>
      </c>
      <c r="AD56" s="106">
        <f t="shared" si="41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2"/>
        <v>0.64217465753424663</v>
      </c>
      <c r="AP56" s="114">
        <f t="shared" si="43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4"/>
        <v>1.317119466663641</v>
      </c>
      <c r="AV56" s="100">
        <v>0</v>
      </c>
      <c r="AW56" s="102">
        <v>72560</v>
      </c>
      <c r="AX56" s="105">
        <v>187515</v>
      </c>
      <c r="AY56" s="116">
        <f t="shared" si="35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8"/>
        <v>0.67819107804708956</v>
      </c>
      <c r="BN56" s="100">
        <f t="shared" si="49"/>
        <v>1</v>
      </c>
      <c r="BO56" s="123" t="s">
        <v>242</v>
      </c>
      <c r="BP56" s="105">
        <v>5</v>
      </c>
      <c r="BQ56" s="92">
        <v>0</v>
      </c>
      <c r="BR56" s="105">
        <v>0</v>
      </c>
      <c r="BS56" s="106" t="e">
        <f t="shared" si="38"/>
        <v>#DIV/0!</v>
      </c>
      <c r="BT56" s="120">
        <v>0</v>
      </c>
      <c r="BU56" s="269">
        <f t="shared" si="46"/>
        <v>13</v>
      </c>
      <c r="BV56" s="270">
        <f t="shared" si="47"/>
        <v>13</v>
      </c>
    </row>
    <row r="57" spans="3:74" s="89" customFormat="1" ht="56.25" hidden="1" x14ac:dyDescent="0.25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4"/>
        <v>-12.288851351351354</v>
      </c>
      <c r="K57" s="98">
        <f t="shared" si="25"/>
        <v>-7.975188303057152</v>
      </c>
      <c r="L57" s="99">
        <f t="shared" si="26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7"/>
        <v>1.8133573388203017</v>
      </c>
      <c r="T57" s="104">
        <v>2.25</v>
      </c>
      <c r="U57" s="104">
        <v>376.14</v>
      </c>
      <c r="V57" s="103">
        <f t="shared" si="28"/>
        <v>4.5333933470507546</v>
      </c>
      <c r="W57" s="103">
        <v>1.03</v>
      </c>
      <c r="X57" s="103">
        <v>1.47</v>
      </c>
      <c r="Y57" s="98">
        <f t="shared" si="29"/>
        <v>2.5</v>
      </c>
      <c r="Z57" s="99">
        <f t="shared" si="30"/>
        <v>1.2052409600283815</v>
      </c>
      <c r="AA57" s="100">
        <v>5</v>
      </c>
      <c r="AB57" s="102">
        <v>35895</v>
      </c>
      <c r="AC57" s="105">
        <v>140</v>
      </c>
      <c r="AD57" s="106">
        <f t="shared" si="41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2"/>
        <v>0.24585616438356164</v>
      </c>
      <c r="AP57" s="114">
        <f t="shared" si="43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4"/>
        <v>2.2477996709841674</v>
      </c>
      <c r="AV57" s="100">
        <v>1</v>
      </c>
      <c r="AW57" s="102">
        <v>25560</v>
      </c>
      <c r="AX57" s="105">
        <v>35895</v>
      </c>
      <c r="AY57" s="116">
        <f t="shared" si="35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8"/>
        <v>2.2887588800668617</v>
      </c>
      <c r="BN57" s="100">
        <f t="shared" si="49"/>
        <v>5</v>
      </c>
      <c r="BO57" s="123" t="s">
        <v>170</v>
      </c>
      <c r="BP57" s="105">
        <v>1</v>
      </c>
      <c r="BQ57" s="92">
        <v>2338000</v>
      </c>
      <c r="BR57" s="105">
        <v>980</v>
      </c>
      <c r="BS57" s="106">
        <f t="shared" si="38"/>
        <v>2385.7142857142858</v>
      </c>
      <c r="BT57" s="120">
        <v>3</v>
      </c>
      <c r="BU57" s="269">
        <f t="shared" si="46"/>
        <v>24</v>
      </c>
      <c r="BV57" s="270">
        <f t="shared" si="47"/>
        <v>21</v>
      </c>
    </row>
    <row r="58" spans="3:74" s="89" customFormat="1" ht="56.25" hidden="1" x14ac:dyDescent="0.25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4"/>
        <v>1.7436380772855671</v>
      </c>
      <c r="K58" s="98">
        <f t="shared" si="25"/>
        <v>-17.846270928462701</v>
      </c>
      <c r="L58" s="99">
        <f t="shared" si="26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7"/>
        <v>2.482138457748214</v>
      </c>
      <c r="T58" s="104">
        <v>2.6</v>
      </c>
      <c r="U58" s="104">
        <v>590.78</v>
      </c>
      <c r="V58" s="103">
        <f t="shared" si="28"/>
        <v>6.8010593742301069</v>
      </c>
      <c r="W58" s="103">
        <v>1.04</v>
      </c>
      <c r="X58" s="103">
        <v>1.7</v>
      </c>
      <c r="Y58" s="98">
        <f t="shared" si="29"/>
        <v>2.74</v>
      </c>
      <c r="Z58" s="99">
        <f t="shared" si="30"/>
        <v>1.1512000024086981</v>
      </c>
      <c r="AA58" s="100">
        <v>5</v>
      </c>
      <c r="AB58" s="102">
        <v>105000</v>
      </c>
      <c r="AC58" s="105">
        <v>650</v>
      </c>
      <c r="AD58" s="106">
        <f t="shared" si="41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2"/>
        <v>0.57534246575342463</v>
      </c>
      <c r="AP58" s="114">
        <f t="shared" si="43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4"/>
        <v>1.4146492516620184</v>
      </c>
      <c r="AV58" s="100">
        <v>0</v>
      </c>
      <c r="AW58" s="102">
        <v>40300</v>
      </c>
      <c r="AX58" s="105">
        <v>105000</v>
      </c>
      <c r="AY58" s="116">
        <f t="shared" si="35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8"/>
        <v>0.89451428571428571</v>
      </c>
      <c r="BN58" s="100">
        <f t="shared" si="49"/>
        <v>1</v>
      </c>
      <c r="BO58" s="123" t="s">
        <v>246</v>
      </c>
      <c r="BP58" s="105">
        <v>3</v>
      </c>
      <c r="BQ58" s="92">
        <v>2600000</v>
      </c>
      <c r="BR58" s="105">
        <v>627</v>
      </c>
      <c r="BS58" s="106">
        <f t="shared" si="38"/>
        <v>4146.7304625199358</v>
      </c>
      <c r="BT58" s="120">
        <v>2</v>
      </c>
      <c r="BU58" s="269">
        <f t="shared" si="46"/>
        <v>23</v>
      </c>
      <c r="BV58" s="270">
        <f t="shared" si="47"/>
        <v>21</v>
      </c>
    </row>
    <row r="59" spans="3:74" s="89" customFormat="1" ht="56.25" hidden="1" x14ac:dyDescent="0.25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4"/>
        <v>-22.439491316833042</v>
      </c>
      <c r="K59" s="98">
        <f t="shared" si="25"/>
        <v>-12.048379593735461</v>
      </c>
      <c r="L59" s="99">
        <f t="shared" si="26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7"/>
        <v>2.3878987790468691</v>
      </c>
      <c r="T59" s="104">
        <v>2.6</v>
      </c>
      <c r="U59" s="104">
        <v>590.78</v>
      </c>
      <c r="V59" s="103">
        <f t="shared" si="28"/>
        <v>6.3040527766837338</v>
      </c>
      <c r="W59" s="103">
        <v>1.01</v>
      </c>
      <c r="X59" s="103">
        <v>1.63</v>
      </c>
      <c r="Y59" s="98">
        <f t="shared" si="29"/>
        <v>2.6399999999999997</v>
      </c>
      <c r="Z59" s="99">
        <f t="shared" si="30"/>
        <v>1.0670728150383788</v>
      </c>
      <c r="AA59" s="100">
        <v>5</v>
      </c>
      <c r="AB59" s="102">
        <v>272221</v>
      </c>
      <c r="AC59" s="105">
        <v>370</v>
      </c>
      <c r="AD59" s="106">
        <f t="shared" si="41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2"/>
        <v>0.17673245471661364</v>
      </c>
      <c r="AP59" s="114">
        <f t="shared" si="43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4"/>
        <v>4.2622734331370049</v>
      </c>
      <c r="AV59" s="100">
        <v>5</v>
      </c>
      <c r="AW59" s="102">
        <v>145509</v>
      </c>
      <c r="AX59" s="105">
        <v>272221</v>
      </c>
      <c r="AY59" s="116">
        <f t="shared" si="35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8"/>
        <v>0.55157390502569603</v>
      </c>
      <c r="BN59" s="100">
        <f t="shared" si="49"/>
        <v>1</v>
      </c>
      <c r="BO59" s="123" t="s">
        <v>248</v>
      </c>
      <c r="BP59" s="105">
        <v>3</v>
      </c>
      <c r="BQ59" s="92">
        <v>0</v>
      </c>
      <c r="BR59" s="105">
        <v>0</v>
      </c>
      <c r="BS59" s="106" t="e">
        <f t="shared" si="38"/>
        <v>#DIV/0!</v>
      </c>
      <c r="BT59" s="120">
        <v>0</v>
      </c>
      <c r="BU59" s="269">
        <f t="shared" si="46"/>
        <v>26</v>
      </c>
      <c r="BV59" s="270">
        <f t="shared" si="47"/>
        <v>26</v>
      </c>
    </row>
    <row r="60" spans="3:74" s="89" customFormat="1" ht="22.5" hidden="1" x14ac:dyDescent="0.25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4"/>
        <v>-18.002517834662186</v>
      </c>
      <c r="K60" s="98">
        <f t="shared" si="25"/>
        <v>-14.109890109890117</v>
      </c>
      <c r="L60" s="99">
        <f t="shared" si="26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7"/>
        <v>2.7633298484056454</v>
      </c>
      <c r="T60" s="104">
        <v>2.5099999999999998</v>
      </c>
      <c r="U60" s="104">
        <v>430.99</v>
      </c>
      <c r="V60" s="103">
        <f t="shared" si="28"/>
        <v>7.820223470987977</v>
      </c>
      <c r="W60" s="103">
        <v>1.24</v>
      </c>
      <c r="X60" s="103">
        <v>1.59</v>
      </c>
      <c r="Y60" s="98">
        <f t="shared" si="29"/>
        <v>2.83</v>
      </c>
      <c r="Z60" s="99">
        <f t="shared" si="30"/>
        <v>1.8144790995122804</v>
      </c>
      <c r="AA60" s="100">
        <v>5</v>
      </c>
      <c r="AB60" s="102">
        <v>80375</v>
      </c>
      <c r="AC60" s="105">
        <v>500</v>
      </c>
      <c r="AD60" s="106">
        <f t="shared" si="41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2"/>
        <v>0.18350456621004566</v>
      </c>
      <c r="AP60" s="114">
        <f t="shared" si="43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4"/>
        <v>5.3526809914651823</v>
      </c>
      <c r="AV60" s="100">
        <v>5</v>
      </c>
      <c r="AW60" s="102">
        <v>67802</v>
      </c>
      <c r="AX60" s="105">
        <v>80375</v>
      </c>
      <c r="AY60" s="116">
        <f t="shared" si="35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8"/>
        <v>1.9494121306376362</v>
      </c>
      <c r="BN60" s="100">
        <f t="shared" si="49"/>
        <v>5</v>
      </c>
      <c r="BO60" s="123" t="s">
        <v>105</v>
      </c>
      <c r="BP60" s="105">
        <v>0</v>
      </c>
      <c r="BQ60" s="92">
        <v>0</v>
      </c>
      <c r="BR60" s="105">
        <v>0</v>
      </c>
      <c r="BS60" s="106" t="e">
        <f t="shared" si="38"/>
        <v>#DIV/0!</v>
      </c>
      <c r="BT60" s="120">
        <v>0</v>
      </c>
      <c r="BU60" s="269" t="e">
        <f t="shared" si="46"/>
        <v>#VALUE!</v>
      </c>
      <c r="BV60" s="270" t="e">
        <f t="shared" si="47"/>
        <v>#VALUE!</v>
      </c>
    </row>
    <row r="61" spans="3:74" s="89" customFormat="1" ht="56.25" hidden="1" x14ac:dyDescent="0.25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4"/>
        <v>-2.738198488415307</v>
      </c>
      <c r="K61" s="98">
        <f t="shared" si="25"/>
        <v>-3.0505125355069822</v>
      </c>
      <c r="L61" s="99">
        <f t="shared" si="26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7"/>
        <v>2.4208453736755624</v>
      </c>
      <c r="T61" s="104">
        <v>2.25</v>
      </c>
      <c r="U61" s="104">
        <v>376.14</v>
      </c>
      <c r="V61" s="103">
        <f t="shared" si="28"/>
        <v>4.599606209983568</v>
      </c>
      <c r="W61" s="103">
        <v>0.69</v>
      </c>
      <c r="X61" s="103">
        <v>1.21</v>
      </c>
      <c r="Y61" s="98">
        <f t="shared" si="29"/>
        <v>1.9</v>
      </c>
      <c r="Z61" s="99">
        <f t="shared" si="30"/>
        <v>1.2228442095984389</v>
      </c>
      <c r="AA61" s="100">
        <v>5</v>
      </c>
      <c r="AB61" s="102">
        <v>352930</v>
      </c>
      <c r="AC61" s="105">
        <v>328.33</v>
      </c>
      <c r="AD61" s="106">
        <f t="shared" si="41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2"/>
        <v>0.26859208523592082</v>
      </c>
      <c r="AP61" s="114">
        <f t="shared" si="43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4"/>
        <v>3.1260510977920428</v>
      </c>
      <c r="AV61" s="100">
        <v>3</v>
      </c>
      <c r="AW61" s="102">
        <v>201609</v>
      </c>
      <c r="AX61" s="105">
        <v>352930</v>
      </c>
      <c r="AY61" s="116">
        <f t="shared" si="35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50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8"/>
        <v>1.0644603745785284</v>
      </c>
      <c r="BN61" s="100">
        <v>3</v>
      </c>
      <c r="BO61" s="123" t="s">
        <v>105</v>
      </c>
      <c r="BP61" s="105">
        <v>0</v>
      </c>
      <c r="BQ61" s="92">
        <v>0</v>
      </c>
      <c r="BR61" s="105">
        <v>0</v>
      </c>
      <c r="BS61" s="106" t="e">
        <f t="shared" si="38"/>
        <v>#DIV/0!</v>
      </c>
      <c r="BT61" s="120">
        <v>0</v>
      </c>
      <c r="BU61" s="269">
        <f t="shared" si="46"/>
        <v>20</v>
      </c>
      <c r="BV61" s="270">
        <f t="shared" si="47"/>
        <v>20</v>
      </c>
    </row>
    <row r="62" spans="3:74" s="89" customFormat="1" ht="56.25" hidden="1" x14ac:dyDescent="0.25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4"/>
        <v>-5.3126792885828991</v>
      </c>
      <c r="K62" s="98">
        <f t="shared" si="25"/>
        <v>-5.7022054622328966</v>
      </c>
      <c r="L62" s="99">
        <f t="shared" si="26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7"/>
        <v>1.7997142857142858</v>
      </c>
      <c r="T62" s="104">
        <v>2.25</v>
      </c>
      <c r="U62" s="104">
        <v>376.14</v>
      </c>
      <c r="V62" s="103">
        <f t="shared" si="28"/>
        <v>4.9672114285714288</v>
      </c>
      <c r="W62" s="103">
        <v>1.17</v>
      </c>
      <c r="X62" s="103">
        <v>1.59</v>
      </c>
      <c r="Y62" s="98">
        <f t="shared" si="29"/>
        <v>2.76</v>
      </c>
      <c r="Z62" s="99">
        <f t="shared" si="30"/>
        <v>1.3205751657817379</v>
      </c>
      <c r="AA62" s="100">
        <v>5</v>
      </c>
      <c r="AB62" s="102">
        <v>199590</v>
      </c>
      <c r="AC62" s="105">
        <v>237</v>
      </c>
      <c r="AD62" s="106">
        <f t="shared" si="41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2"/>
        <v>0.19529354207436397</v>
      </c>
      <c r="AP62" s="114">
        <f t="shared" si="43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4"/>
        <v>3.9725971186825917</v>
      </c>
      <c r="AV62" s="100">
        <v>5</v>
      </c>
      <c r="AW62" s="102">
        <v>166076</v>
      </c>
      <c r="AX62" s="105">
        <v>199590</v>
      </c>
      <c r="AY62" s="116">
        <f t="shared" si="35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50"/>
        <v>0.3143219773043906</v>
      </c>
      <c r="BJ62" s="100">
        <v>3</v>
      </c>
      <c r="BK62" s="102">
        <v>199590</v>
      </c>
      <c r="BL62" s="105">
        <v>293140</v>
      </c>
      <c r="BM62" s="122">
        <f t="shared" si="48"/>
        <v>1.4687108572573777</v>
      </c>
      <c r="BN62" s="100">
        <v>3</v>
      </c>
      <c r="BO62" s="123" t="s">
        <v>252</v>
      </c>
      <c r="BP62" s="105">
        <v>5</v>
      </c>
      <c r="BQ62" s="92">
        <v>1125000</v>
      </c>
      <c r="BR62" s="105">
        <v>350</v>
      </c>
      <c r="BS62" s="106">
        <f t="shared" si="38"/>
        <v>3214.2857142857142</v>
      </c>
      <c r="BT62" s="120">
        <v>2</v>
      </c>
      <c r="BU62" s="269">
        <f t="shared" si="46"/>
        <v>25</v>
      </c>
      <c r="BV62" s="270">
        <f t="shared" si="47"/>
        <v>23</v>
      </c>
    </row>
    <row r="63" spans="3:74" s="89" customFormat="1" ht="78.75" hidden="1" x14ac:dyDescent="0.25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4"/>
        <v>0</v>
      </c>
      <c r="K63" s="98">
        <f t="shared" si="25"/>
        <v>0</v>
      </c>
      <c r="L63" s="99">
        <f t="shared" si="26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7"/>
        <v>1.9930933655979028</v>
      </c>
      <c r="T63" s="104">
        <v>2.25</v>
      </c>
      <c r="U63" s="104">
        <v>376.14</v>
      </c>
      <c r="V63" s="103">
        <f t="shared" si="28"/>
        <v>3.6074989917322045</v>
      </c>
      <c r="W63" s="103">
        <v>0.87</v>
      </c>
      <c r="X63" s="103">
        <v>0.94</v>
      </c>
      <c r="Y63" s="98">
        <f t="shared" si="29"/>
        <v>1.81</v>
      </c>
      <c r="Z63" s="99">
        <f t="shared" si="30"/>
        <v>0.9590841154177181</v>
      </c>
      <c r="AA63" s="100">
        <v>5</v>
      </c>
      <c r="AB63" s="102">
        <v>39535</v>
      </c>
      <c r="AC63" s="105">
        <v>240</v>
      </c>
      <c r="AD63" s="106">
        <f t="shared" si="41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2"/>
        <v>0.54157534246575345</v>
      </c>
      <c r="AP63" s="114">
        <f t="shared" si="43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4"/>
        <v>1.3787814325380146</v>
      </c>
      <c r="AV63" s="100">
        <v>0</v>
      </c>
      <c r="AW63" s="102">
        <v>24907</v>
      </c>
      <c r="AX63" s="105">
        <v>39535</v>
      </c>
      <c r="AY63" s="116">
        <f t="shared" si="35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50"/>
        <v>2.0753839095349904</v>
      </c>
      <c r="BJ63" s="100">
        <v>0</v>
      </c>
      <c r="BK63" s="102">
        <v>39535</v>
      </c>
      <c r="BL63" s="105">
        <v>39535</v>
      </c>
      <c r="BM63" s="122">
        <f t="shared" si="48"/>
        <v>1</v>
      </c>
      <c r="BN63" s="100">
        <v>3</v>
      </c>
      <c r="BO63" s="123" t="s">
        <v>105</v>
      </c>
      <c r="BP63" s="105">
        <v>0</v>
      </c>
      <c r="BQ63" s="92">
        <v>0</v>
      </c>
      <c r="BR63" s="105">
        <v>0</v>
      </c>
      <c r="BS63" s="106" t="e">
        <f t="shared" si="38"/>
        <v>#DIV/0!</v>
      </c>
      <c r="BT63" s="120">
        <v>0</v>
      </c>
      <c r="BU63" s="269">
        <f t="shared" si="46"/>
        <v>20</v>
      </c>
      <c r="BV63" s="270">
        <f t="shared" si="47"/>
        <v>20</v>
      </c>
    </row>
    <row r="64" spans="3:74" s="89" customFormat="1" ht="22.5" hidden="1" x14ac:dyDescent="0.25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4"/>
        <v>-23.440453686200385</v>
      </c>
      <c r="K64" s="98">
        <f t="shared" si="25"/>
        <v>-34.012219959266801</v>
      </c>
      <c r="L64" s="99">
        <f t="shared" si="26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7"/>
        <v>2.4870020964360586</v>
      </c>
      <c r="T64" s="104">
        <v>2.6</v>
      </c>
      <c r="U64" s="104">
        <v>590.78</v>
      </c>
      <c r="V64" s="103">
        <f t="shared" si="28"/>
        <v>4.3522536687631028</v>
      </c>
      <c r="W64" s="103">
        <v>0.78</v>
      </c>
      <c r="X64" s="103">
        <v>0.97</v>
      </c>
      <c r="Y64" s="98">
        <f t="shared" si="29"/>
        <v>1.75</v>
      </c>
      <c r="Z64" s="99">
        <f t="shared" si="30"/>
        <v>0.73669617603221216</v>
      </c>
      <c r="AA64" s="100">
        <v>5</v>
      </c>
      <c r="AB64" s="102">
        <v>66784</v>
      </c>
      <c r="AC64" s="105">
        <v>230</v>
      </c>
      <c r="AD64" s="106">
        <f t="shared" si="41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2"/>
        <v>0.13069275929549903</v>
      </c>
      <c r="AP64" s="114">
        <f t="shared" si="43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4"/>
        <v>7.5502069386187101</v>
      </c>
      <c r="AV64" s="100">
        <v>5</v>
      </c>
      <c r="AW64" s="102">
        <v>47502</v>
      </c>
      <c r="AX64" s="105">
        <v>66784</v>
      </c>
      <c r="AY64" s="116">
        <f t="shared" si="35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50"/>
        <v>0</v>
      </c>
      <c r="BJ64" s="100">
        <v>5</v>
      </c>
      <c r="BK64" s="102">
        <v>66784</v>
      </c>
      <c r="BL64" s="105">
        <v>52137</v>
      </c>
      <c r="BM64" s="122">
        <f t="shared" si="48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92">
        <v>0</v>
      </c>
      <c r="BR64" s="105">
        <v>0</v>
      </c>
      <c r="BS64" s="106" t="e">
        <f t="shared" si="38"/>
        <v>#DIV/0!</v>
      </c>
      <c r="BT64" s="120">
        <v>0</v>
      </c>
      <c r="BU64" s="269">
        <f t="shared" si="46"/>
        <v>24</v>
      </c>
      <c r="BV64" s="270">
        <f t="shared" si="47"/>
        <v>24</v>
      </c>
    </row>
    <row r="65" spans="3:74" s="89" customFormat="1" ht="45" x14ac:dyDescent="0.25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4"/>
        <v>68.010752688172062</v>
      </c>
      <c r="K65" s="98">
        <f t="shared" si="25"/>
        <v>-6.9478908188585535</v>
      </c>
      <c r="L65" s="99">
        <f t="shared" si="26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7"/>
        <v>4.3069162045594576</v>
      </c>
      <c r="T65" s="104">
        <v>2.48</v>
      </c>
      <c r="U65" s="104">
        <v>500.76</v>
      </c>
      <c r="V65" s="103">
        <f t="shared" si="28"/>
        <v>9.9059072704867521</v>
      </c>
      <c r="W65" s="103">
        <v>0.81</v>
      </c>
      <c r="X65" s="103">
        <v>1.49</v>
      </c>
      <c r="Y65" s="98">
        <f t="shared" si="29"/>
        <v>2.2999999999999998</v>
      </c>
      <c r="Z65" s="99">
        <f t="shared" si="30"/>
        <v>1.9781746286617847</v>
      </c>
      <c r="AA65" s="100">
        <v>5</v>
      </c>
      <c r="AB65" s="102">
        <v>166411</v>
      </c>
      <c r="AC65" s="105">
        <v>442</v>
      </c>
      <c r="AD65" s="106">
        <f t="shared" si="41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2"/>
        <v>0.56990068493150692</v>
      </c>
      <c r="AP65" s="114">
        <f t="shared" si="43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4"/>
        <v>1.0290020058217573</v>
      </c>
      <c r="AV65" s="100">
        <v>0</v>
      </c>
      <c r="AW65" s="102">
        <v>129376</v>
      </c>
      <c r="AX65" s="105">
        <v>166411</v>
      </c>
      <c r="AY65" s="116">
        <f t="shared" si="35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50"/>
        <v>0.27534829402184613</v>
      </c>
      <c r="BJ65" s="100">
        <v>3</v>
      </c>
      <c r="BK65" s="102">
        <v>166411</v>
      </c>
      <c r="BL65" s="105">
        <v>166411</v>
      </c>
      <c r="BM65" s="122">
        <f t="shared" si="48"/>
        <v>1</v>
      </c>
      <c r="BN65" s="100">
        <v>3</v>
      </c>
      <c r="BO65" s="123" t="s">
        <v>105</v>
      </c>
      <c r="BP65" s="105">
        <v>0</v>
      </c>
      <c r="BQ65" s="92">
        <v>780300</v>
      </c>
      <c r="BR65" s="105">
        <v>377</v>
      </c>
      <c r="BS65" s="106">
        <f t="shared" si="38"/>
        <v>2069.761273209549</v>
      </c>
      <c r="BT65" s="120">
        <v>3</v>
      </c>
      <c r="BU65" s="269">
        <f t="shared" si="46"/>
        <v>28</v>
      </c>
      <c r="BV65" s="270">
        <f t="shared" si="47"/>
        <v>25</v>
      </c>
    </row>
    <row r="66" spans="3:74" s="89" customFormat="1" ht="56.25" hidden="1" x14ac:dyDescent="0.25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4"/>
        <v>45.124212087504645</v>
      </c>
      <c r="K66" s="98">
        <f t="shared" si="25"/>
        <v>8.7524312308974572</v>
      </c>
      <c r="L66" s="99">
        <f t="shared" si="26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7"/>
        <v>1.7543886198547216</v>
      </c>
      <c r="T66" s="104">
        <v>2.48</v>
      </c>
      <c r="U66" s="104">
        <v>500.76</v>
      </c>
      <c r="V66" s="103">
        <f t="shared" si="28"/>
        <v>4.8070248184019375</v>
      </c>
      <c r="W66" s="103">
        <v>1.01</v>
      </c>
      <c r="X66" s="103">
        <v>1.73</v>
      </c>
      <c r="Y66" s="98">
        <f t="shared" si="29"/>
        <v>2.74</v>
      </c>
      <c r="Z66" s="99">
        <f t="shared" si="30"/>
        <v>0.95994584599447597</v>
      </c>
      <c r="AA66" s="100">
        <v>5</v>
      </c>
      <c r="AB66" s="102">
        <v>68942</v>
      </c>
      <c r="AC66" s="105">
        <v>83</v>
      </c>
      <c r="AD66" s="106">
        <f t="shared" si="41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2"/>
        <v>0.20597839888857353</v>
      </c>
      <c r="AP66" s="114">
        <f t="shared" si="43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4"/>
        <v>2.3421770080035449</v>
      </c>
      <c r="AV66" s="100">
        <v>1</v>
      </c>
      <c r="AW66" s="102">
        <v>54016</v>
      </c>
      <c r="AX66" s="105">
        <v>68942</v>
      </c>
      <c r="AY66" s="116">
        <f t="shared" si="35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50"/>
        <v>0</v>
      </c>
      <c r="BJ66" s="100">
        <v>5</v>
      </c>
      <c r="BK66" s="102">
        <v>68942</v>
      </c>
      <c r="BL66" s="105">
        <v>55958</v>
      </c>
      <c r="BM66" s="122">
        <f t="shared" si="48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92">
        <v>2898500</v>
      </c>
      <c r="BR66" s="105">
        <v>1812</v>
      </c>
      <c r="BS66" s="106">
        <f t="shared" si="38"/>
        <v>1599.6136865342164</v>
      </c>
      <c r="BT66" s="120">
        <v>3</v>
      </c>
      <c r="BU66" s="269">
        <f t="shared" si="46"/>
        <v>30</v>
      </c>
      <c r="BV66" s="270">
        <f t="shared" si="47"/>
        <v>27</v>
      </c>
    </row>
    <row r="67" spans="3:74" s="89" customFormat="1" ht="45.75" hidden="1" x14ac:dyDescent="0.25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4"/>
        <v>-9.7474252084355157</v>
      </c>
      <c r="K67" s="98">
        <f t="shared" si="25"/>
        <v>2.4495476687543629</v>
      </c>
      <c r="L67" s="99">
        <f t="shared" si="26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7"/>
        <v>1.5148847707293893</v>
      </c>
      <c r="T67" s="104">
        <v>2.25</v>
      </c>
      <c r="U67" s="104">
        <v>376.14</v>
      </c>
      <c r="V67" s="103">
        <f t="shared" si="28"/>
        <v>3.0903649322879541</v>
      </c>
      <c r="W67" s="103">
        <v>0.89</v>
      </c>
      <c r="X67" s="103">
        <v>1.1499999999999999</v>
      </c>
      <c r="Y67" s="98">
        <f t="shared" si="29"/>
        <v>2.04</v>
      </c>
      <c r="Z67" s="99">
        <f t="shared" si="30"/>
        <v>0.82159965233369348</v>
      </c>
      <c r="AA67" s="100">
        <v>5</v>
      </c>
      <c r="AB67" s="102">
        <v>378504</v>
      </c>
      <c r="AC67" s="105">
        <v>560</v>
      </c>
      <c r="AD67" s="106">
        <f t="shared" si="41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2"/>
        <v>0.5457880317231435</v>
      </c>
      <c r="AP67" s="114">
        <f t="shared" si="43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4"/>
        <v>1.7895450780258502</v>
      </c>
      <c r="AV67" s="100">
        <v>1</v>
      </c>
      <c r="AW67" s="102">
        <v>182971</v>
      </c>
      <c r="AX67" s="105">
        <v>378504</v>
      </c>
      <c r="AY67" s="116">
        <f t="shared" si="35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50"/>
        <v>0</v>
      </c>
      <c r="BJ67" s="100">
        <v>5</v>
      </c>
      <c r="BK67" s="102">
        <v>378504</v>
      </c>
      <c r="BL67" s="105">
        <v>190549</v>
      </c>
      <c r="BM67" s="122">
        <f t="shared" si="48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92">
        <v>0</v>
      </c>
      <c r="BR67" s="105">
        <v>0</v>
      </c>
      <c r="BS67" s="106" t="e">
        <f t="shared" si="38"/>
        <v>#DIV/0!</v>
      </c>
      <c r="BT67" s="120">
        <v>0</v>
      </c>
      <c r="BU67" s="269">
        <f t="shared" si="46"/>
        <v>21</v>
      </c>
      <c r="BV67" s="270">
        <f t="shared" si="47"/>
        <v>21</v>
      </c>
    </row>
    <row r="68" spans="3:74" s="89" customFormat="1" ht="78.75" hidden="1" x14ac:dyDescent="0.25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4"/>
        <v>-6.899601946041571</v>
      </c>
      <c r="K68" s="98">
        <f t="shared" si="25"/>
        <v>-10.157917200170715</v>
      </c>
      <c r="L68" s="99">
        <f t="shared" si="26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7"/>
        <v>1.5153890824622531</v>
      </c>
      <c r="T68" s="104">
        <v>2.35</v>
      </c>
      <c r="U68" s="104">
        <v>467.41</v>
      </c>
      <c r="V68" s="103">
        <f t="shared" si="28"/>
        <v>2.8489314750290355</v>
      </c>
      <c r="W68" s="103">
        <v>0.7</v>
      </c>
      <c r="X68" s="103">
        <v>1.18</v>
      </c>
      <c r="Y68" s="98">
        <f t="shared" si="29"/>
        <v>1.88</v>
      </c>
      <c r="Z68" s="99">
        <f t="shared" si="30"/>
        <v>0.60951444663764909</v>
      </c>
      <c r="AA68" s="100">
        <v>5</v>
      </c>
      <c r="AB68" s="102">
        <v>57917</v>
      </c>
      <c r="AC68" s="105">
        <v>135</v>
      </c>
      <c r="AD68" s="106">
        <f t="shared" si="41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2"/>
        <v>0.24793236301369861</v>
      </c>
      <c r="AP68" s="114">
        <f t="shared" si="43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4"/>
        <v>2.6515208613420542</v>
      </c>
      <c r="AV68" s="100">
        <v>3</v>
      </c>
      <c r="AW68" s="102">
        <v>39407</v>
      </c>
      <c r="AX68" s="105">
        <v>57917</v>
      </c>
      <c r="AY68" s="116">
        <f t="shared" si="35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50"/>
        <v>0</v>
      </c>
      <c r="BJ68" s="100">
        <v>5</v>
      </c>
      <c r="BK68" s="102">
        <v>57917</v>
      </c>
      <c r="BL68" s="105">
        <v>62423</v>
      </c>
      <c r="BM68" s="122">
        <f t="shared" si="48"/>
        <v>1.0778009910734327</v>
      </c>
      <c r="BN68" s="100">
        <v>3</v>
      </c>
      <c r="BO68" s="123" t="s">
        <v>105</v>
      </c>
      <c r="BP68" s="105">
        <v>0</v>
      </c>
      <c r="BQ68" s="92">
        <v>0</v>
      </c>
      <c r="BR68" s="105">
        <v>0</v>
      </c>
      <c r="BS68" s="106" t="e">
        <f t="shared" si="38"/>
        <v>#DIV/0!</v>
      </c>
      <c r="BT68" s="120">
        <v>0</v>
      </c>
      <c r="BU68" s="269">
        <f t="shared" si="46"/>
        <v>22</v>
      </c>
      <c r="BV68" s="270">
        <f t="shared" si="47"/>
        <v>22</v>
      </c>
    </row>
    <row r="69" spans="3:74" s="89" customFormat="1" ht="16.899999999999999" hidden="1" customHeight="1" x14ac:dyDescent="0.25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4"/>
        <v>-6.1215932914046078</v>
      </c>
      <c r="K69" s="98">
        <f t="shared" si="25"/>
        <v>-3.3246977547495788</v>
      </c>
      <c r="L69" s="99">
        <f t="shared" si="26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7"/>
        <v>4.4816928197812649</v>
      </c>
      <c r="T69" s="104">
        <v>2.5099999999999998</v>
      </c>
      <c r="U69" s="104">
        <v>430.99</v>
      </c>
      <c r="V69" s="103">
        <f t="shared" si="28"/>
        <v>12.68319067998098</v>
      </c>
      <c r="W69" s="103">
        <v>1.24</v>
      </c>
      <c r="X69" s="103">
        <v>1.59</v>
      </c>
      <c r="Y69" s="98">
        <f t="shared" si="29"/>
        <v>2.83</v>
      </c>
      <c r="Z69" s="99">
        <f t="shared" si="30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5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30">
        <v>0</v>
      </c>
      <c r="BR69" s="160">
        <v>0</v>
      </c>
      <c r="BS69" s="106" t="e">
        <f t="shared" si="38"/>
        <v>#DIV/0!</v>
      </c>
      <c r="BT69" s="120">
        <v>0</v>
      </c>
      <c r="BU69" s="269" t="e">
        <f t="shared" si="46"/>
        <v>#VALUE!</v>
      </c>
      <c r="BV69" s="270" t="e">
        <f t="shared" si="47"/>
        <v>#VALUE!</v>
      </c>
    </row>
    <row r="70" spans="3:74" s="89" customFormat="1" ht="45" hidden="1" x14ac:dyDescent="0.25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4"/>
        <v>-6.2184220753983652</v>
      </c>
      <c r="K70" s="98">
        <f t="shared" si="25"/>
        <v>-4.662188858158828</v>
      </c>
      <c r="L70" s="99">
        <f t="shared" si="26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7"/>
        <v>1.9707562568008703</v>
      </c>
      <c r="T70" s="104">
        <v>2.35</v>
      </c>
      <c r="U70" s="104">
        <v>467.41</v>
      </c>
      <c r="V70" s="103">
        <f t="shared" si="28"/>
        <v>3.5473612622415662</v>
      </c>
      <c r="W70" s="103">
        <v>0.65</v>
      </c>
      <c r="X70" s="103">
        <v>1.1499999999999999</v>
      </c>
      <c r="Y70" s="98">
        <f t="shared" si="29"/>
        <v>1.7999999999999998</v>
      </c>
      <c r="Z70" s="99">
        <f t="shared" si="30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51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2">AL70/AN70</f>
        <v>0.20547031963470322</v>
      </c>
      <c r="AP70" s="114">
        <f t="shared" ref="AP70:AP82" si="53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4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5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5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6">BL70/BK70</f>
        <v>1.3339970665362906</v>
      </c>
      <c r="BN70" s="100">
        <v>3</v>
      </c>
      <c r="BO70" s="123" t="s">
        <v>105</v>
      </c>
      <c r="BP70" s="105">
        <v>0</v>
      </c>
      <c r="BQ70" s="92">
        <v>0</v>
      </c>
      <c r="BR70" s="105">
        <v>0</v>
      </c>
      <c r="BS70" s="106" t="e">
        <f t="shared" si="38"/>
        <v>#DIV/0!</v>
      </c>
      <c r="BT70" s="120">
        <v>0</v>
      </c>
      <c r="BU70" s="269">
        <f t="shared" si="46"/>
        <v>24</v>
      </c>
      <c r="BV70" s="270">
        <f t="shared" si="47"/>
        <v>24</v>
      </c>
    </row>
    <row r="71" spans="3:74" s="89" customFormat="1" ht="56.25" hidden="1" x14ac:dyDescent="0.25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4"/>
        <v>80.771663504111302</v>
      </c>
      <c r="K71" s="98">
        <f t="shared" si="25"/>
        <v>-8.6317135549872148</v>
      </c>
      <c r="L71" s="99">
        <f t="shared" si="26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7"/>
        <v>1.7668264110756124</v>
      </c>
      <c r="T71" s="104">
        <v>2.5099999999999998</v>
      </c>
      <c r="U71" s="104">
        <v>430.99</v>
      </c>
      <c r="V71" s="103">
        <f t="shared" si="28"/>
        <v>4.0283642172523972</v>
      </c>
      <c r="W71" s="103">
        <v>0.81</v>
      </c>
      <c r="X71" s="103">
        <v>1.47</v>
      </c>
      <c r="Y71" s="98">
        <f t="shared" si="29"/>
        <v>2.2800000000000002</v>
      </c>
      <c r="Z71" s="99">
        <f t="shared" si="30"/>
        <v>0.93467695706452525</v>
      </c>
      <c r="AA71" s="100">
        <v>5</v>
      </c>
      <c r="AB71" s="102">
        <v>73382</v>
      </c>
      <c r="AC71" s="105">
        <v>940</v>
      </c>
      <c r="AD71" s="106">
        <f t="shared" si="51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2"/>
        <v>0.33507762557077625</v>
      </c>
      <c r="AP71" s="114">
        <f t="shared" si="53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4"/>
        <v>1.8018598215252681</v>
      </c>
      <c r="AV71" s="100">
        <v>1</v>
      </c>
      <c r="AW71" s="102">
        <v>58290</v>
      </c>
      <c r="AX71" s="105">
        <v>73382</v>
      </c>
      <c r="AY71" s="116">
        <f t="shared" si="35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5"/>
        <v>0</v>
      </c>
      <c r="BJ71" s="100">
        <v>5</v>
      </c>
      <c r="BK71" s="102">
        <v>73382</v>
      </c>
      <c r="BL71" s="105">
        <v>120681</v>
      </c>
      <c r="BM71" s="122">
        <f t="shared" si="56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92">
        <v>3500000</v>
      </c>
      <c r="BR71" s="105">
        <v>903</v>
      </c>
      <c r="BS71" s="106">
        <f t="shared" si="38"/>
        <v>3875.968992248062</v>
      </c>
      <c r="BT71" s="120">
        <v>2</v>
      </c>
      <c r="BU71" s="269">
        <f t="shared" si="46"/>
        <v>27</v>
      </c>
      <c r="BV71" s="270">
        <f t="shared" si="47"/>
        <v>25</v>
      </c>
    </row>
    <row r="72" spans="3:74" s="89" customFormat="1" ht="60" hidden="1" x14ac:dyDescent="0.25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4"/>
        <v>4.9937054133445145</v>
      </c>
      <c r="K72" s="98">
        <f t="shared" si="25"/>
        <v>19.313304721030036</v>
      </c>
      <c r="L72" s="99">
        <f t="shared" si="26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7"/>
        <v>1.822592194772646</v>
      </c>
      <c r="T72" s="104">
        <v>2.6</v>
      </c>
      <c r="U72" s="104">
        <v>590.78</v>
      </c>
      <c r="V72" s="103">
        <f t="shared" si="28"/>
        <v>4.4471249552452559</v>
      </c>
      <c r="W72" s="103">
        <v>0.93</v>
      </c>
      <c r="X72" s="103">
        <v>1.51</v>
      </c>
      <c r="Y72" s="98">
        <f t="shared" si="29"/>
        <v>2.44</v>
      </c>
      <c r="Z72" s="99">
        <f t="shared" si="30"/>
        <v>0.75275482501866275</v>
      </c>
      <c r="AA72" s="100">
        <v>5</v>
      </c>
      <c r="AB72" s="102">
        <v>94766</v>
      </c>
      <c r="AC72" s="105">
        <v>319</v>
      </c>
      <c r="AD72" s="106">
        <f t="shared" si="51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2"/>
        <v>0.44841602195566282</v>
      </c>
      <c r="AP72" s="114">
        <f t="shared" si="53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4"/>
        <v>1.9287511915684448</v>
      </c>
      <c r="AV72" s="100">
        <v>1</v>
      </c>
      <c r="AW72" s="102">
        <v>43073</v>
      </c>
      <c r="AX72" s="105">
        <v>94766</v>
      </c>
      <c r="AY72" s="116">
        <f t="shared" si="35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5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6"/>
        <v>1.327343139944706</v>
      </c>
      <c r="BN72" s="100">
        <v>3</v>
      </c>
      <c r="BO72" s="123" t="s">
        <v>105</v>
      </c>
      <c r="BP72" s="105">
        <v>0</v>
      </c>
      <c r="BQ72" s="92">
        <v>0</v>
      </c>
      <c r="BR72" s="105">
        <v>0</v>
      </c>
      <c r="BS72" s="106" t="e">
        <f t="shared" si="38"/>
        <v>#DIV/0!</v>
      </c>
      <c r="BT72" s="120">
        <v>5</v>
      </c>
      <c r="BU72" s="269">
        <f t="shared" si="46"/>
        <v>29</v>
      </c>
      <c r="BV72" s="270">
        <f t="shared" si="47"/>
        <v>24</v>
      </c>
    </row>
    <row r="73" spans="3:74" s="89" customFormat="1" ht="68.25" hidden="1" x14ac:dyDescent="0.25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4"/>
        <v>0.32167269802975795</v>
      </c>
      <c r="K73" s="98">
        <f t="shared" si="25"/>
        <v>1.9199346405228681</v>
      </c>
      <c r="L73" s="99">
        <f t="shared" si="26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7"/>
        <v>0.97954699121027711</v>
      </c>
      <c r="T73" s="104">
        <v>2.6</v>
      </c>
      <c r="U73" s="104">
        <v>590.78</v>
      </c>
      <c r="V73" s="103">
        <f t="shared" si="28"/>
        <v>2.6741632860040565</v>
      </c>
      <c r="W73" s="103">
        <v>1.04</v>
      </c>
      <c r="X73" s="103">
        <v>1.69</v>
      </c>
      <c r="Y73" s="98">
        <f t="shared" si="29"/>
        <v>2.73</v>
      </c>
      <c r="Z73" s="99">
        <f t="shared" si="30"/>
        <v>0.45264959646637604</v>
      </c>
      <c r="AA73" s="100">
        <v>5</v>
      </c>
      <c r="AB73" s="102">
        <v>143209</v>
      </c>
      <c r="AC73" s="105">
        <v>208</v>
      </c>
      <c r="AD73" s="106">
        <f t="shared" si="51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2"/>
        <v>0.37189898071804189</v>
      </c>
      <c r="AP73" s="114">
        <f t="shared" si="53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4"/>
        <v>1.2700181781502475</v>
      </c>
      <c r="AV73" s="100">
        <v>0</v>
      </c>
      <c r="AW73" s="102">
        <v>104543</v>
      </c>
      <c r="AX73" s="105">
        <v>143209</v>
      </c>
      <c r="AY73" s="116">
        <f t="shared" si="35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5"/>
        <v>0</v>
      </c>
      <c r="BJ73" s="100">
        <v>5</v>
      </c>
      <c r="BK73" s="102">
        <v>143209</v>
      </c>
      <c r="BL73" s="105">
        <v>198820</v>
      </c>
      <c r="BM73" s="122">
        <f t="shared" si="56"/>
        <v>1.3883205664448464</v>
      </c>
      <c r="BN73" s="100">
        <v>3</v>
      </c>
      <c r="BO73" s="123" t="s">
        <v>105</v>
      </c>
      <c r="BP73" s="105">
        <v>0</v>
      </c>
      <c r="BQ73" s="92">
        <v>3712650</v>
      </c>
      <c r="BR73" s="105">
        <v>741</v>
      </c>
      <c r="BS73" s="106">
        <f t="shared" si="38"/>
        <v>5010.3238866396759</v>
      </c>
      <c r="BT73" s="120">
        <v>1</v>
      </c>
      <c r="BU73" s="269">
        <f t="shared" si="46"/>
        <v>21</v>
      </c>
      <c r="BV73" s="270">
        <f t="shared" si="47"/>
        <v>20</v>
      </c>
    </row>
    <row r="74" spans="3:74" s="89" customFormat="1" ht="56.25" hidden="1" x14ac:dyDescent="0.25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4"/>
        <v>6.3845863241405425</v>
      </c>
      <c r="K74" s="98">
        <f t="shared" si="25"/>
        <v>-7.6115485564304493</v>
      </c>
      <c r="L74" s="99">
        <f t="shared" si="26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7"/>
        <v>2.7854186564788286</v>
      </c>
      <c r="T74" s="104">
        <v>2.48</v>
      </c>
      <c r="U74" s="104">
        <v>500.76</v>
      </c>
      <c r="V74" s="103">
        <f t="shared" si="28"/>
        <v>7.4621365807067823</v>
      </c>
      <c r="W74" s="204">
        <v>0.78400000000000003</v>
      </c>
      <c r="X74" s="204">
        <v>1.895</v>
      </c>
      <c r="Y74" s="98">
        <f t="shared" si="29"/>
        <v>2.6790000000000003</v>
      </c>
      <c r="Z74" s="99">
        <f t="shared" si="30"/>
        <v>1.4901622694917289</v>
      </c>
      <c r="AA74" s="100">
        <v>5</v>
      </c>
      <c r="AB74" s="102">
        <v>35788</v>
      </c>
      <c r="AC74" s="105">
        <v>461.5</v>
      </c>
      <c r="AD74" s="106">
        <f t="shared" si="51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2"/>
        <v>0.19609863013698628</v>
      </c>
      <c r="AP74" s="114">
        <f t="shared" si="53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4"/>
        <v>2.1684643283518299</v>
      </c>
      <c r="AV74" s="100">
        <v>1</v>
      </c>
      <c r="AW74" s="102">
        <v>28630</v>
      </c>
      <c r="AX74" s="105">
        <v>35788</v>
      </c>
      <c r="AY74" s="116">
        <f t="shared" si="35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5"/>
        <v>0</v>
      </c>
      <c r="BJ74" s="100">
        <v>5</v>
      </c>
      <c r="BK74" s="102">
        <v>35788</v>
      </c>
      <c r="BL74" s="105">
        <v>77085</v>
      </c>
      <c r="BM74" s="122">
        <f t="shared" si="56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92">
        <v>0</v>
      </c>
      <c r="BR74" s="105">
        <v>0</v>
      </c>
      <c r="BS74" s="106" t="e">
        <f t="shared" si="38"/>
        <v>#DIV/0!</v>
      </c>
      <c r="BT74" s="120">
        <v>0</v>
      </c>
      <c r="BU74" s="269">
        <f t="shared" si="46"/>
        <v>24</v>
      </c>
      <c r="BV74" s="270">
        <f t="shared" si="47"/>
        <v>24</v>
      </c>
    </row>
    <row r="75" spans="3:74" s="89" customFormat="1" ht="56.25" hidden="1" x14ac:dyDescent="0.25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4"/>
        <v>-1.8600097895252077</v>
      </c>
      <c r="K75" s="98">
        <f t="shared" si="25"/>
        <v>-9.8065677013045445</v>
      </c>
      <c r="L75" s="99">
        <f t="shared" si="26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7"/>
        <v>4.8803016022620165</v>
      </c>
      <c r="T75" s="104">
        <v>2.35</v>
      </c>
      <c r="U75" s="104">
        <v>467.41</v>
      </c>
      <c r="V75" s="103">
        <f t="shared" si="28"/>
        <v>10.443845428840715</v>
      </c>
      <c r="W75" s="103">
        <v>1.04</v>
      </c>
      <c r="X75" s="103">
        <v>1.1000000000000001</v>
      </c>
      <c r="Y75" s="98">
        <f t="shared" si="29"/>
        <v>2.14</v>
      </c>
      <c r="Z75" s="99">
        <f t="shared" si="30"/>
        <v>2.2344077852080004</v>
      </c>
      <c r="AA75" s="100">
        <v>3</v>
      </c>
      <c r="AB75" s="102">
        <v>73828</v>
      </c>
      <c r="AC75" s="105">
        <v>533</v>
      </c>
      <c r="AD75" s="106">
        <f t="shared" si="51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2"/>
        <v>0.53228550829127608</v>
      </c>
      <c r="AP75" s="114">
        <f t="shared" si="53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4"/>
        <v>1.0677707597926289</v>
      </c>
      <c r="AV75" s="100">
        <v>0</v>
      </c>
      <c r="AW75" s="102">
        <v>63018</v>
      </c>
      <c r="AX75" s="105">
        <v>73828</v>
      </c>
      <c r="AY75" s="116">
        <f t="shared" si="35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5"/>
        <v>0.22292669440958415</v>
      </c>
      <c r="BJ75" s="100">
        <v>3</v>
      </c>
      <c r="BK75" s="102">
        <v>73828</v>
      </c>
      <c r="BL75" s="105">
        <v>57583</v>
      </c>
      <c r="BM75" s="122">
        <f t="shared" si="56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92">
        <v>2019750</v>
      </c>
      <c r="BR75" s="105">
        <v>502</v>
      </c>
      <c r="BS75" s="106">
        <f t="shared" si="38"/>
        <v>4023.4063745019921</v>
      </c>
      <c r="BT75" s="120">
        <v>3</v>
      </c>
      <c r="BU75" s="269">
        <f t="shared" si="46"/>
        <v>24</v>
      </c>
      <c r="BV75" s="270">
        <f t="shared" si="47"/>
        <v>21</v>
      </c>
    </row>
    <row r="76" spans="3:74" s="89" customFormat="1" ht="45" hidden="1" x14ac:dyDescent="0.25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4"/>
        <v>-4.7611540280624354</v>
      </c>
      <c r="K76" s="98">
        <f t="shared" si="25"/>
        <v>-4.2782443352875958</v>
      </c>
      <c r="L76" s="99">
        <f t="shared" si="26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7"/>
        <v>2.8983388097845926</v>
      </c>
      <c r="T76" s="104">
        <v>2.5099999999999998</v>
      </c>
      <c r="U76" s="104">
        <v>430.99</v>
      </c>
      <c r="V76" s="103">
        <f t="shared" si="28"/>
        <v>6.7531294267981012</v>
      </c>
      <c r="W76" s="103">
        <v>1.08</v>
      </c>
      <c r="X76" s="103">
        <v>1.25</v>
      </c>
      <c r="Y76" s="98">
        <f t="shared" si="29"/>
        <v>2.33</v>
      </c>
      <c r="Z76" s="99">
        <f t="shared" si="30"/>
        <v>1.5668877298308781</v>
      </c>
      <c r="AA76" s="100">
        <v>5</v>
      </c>
      <c r="AB76" s="102">
        <v>259010</v>
      </c>
      <c r="AC76" s="105">
        <v>298</v>
      </c>
      <c r="AD76" s="106">
        <f t="shared" si="51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2"/>
        <v>0.33791258969341159</v>
      </c>
      <c r="AP76" s="114">
        <f t="shared" si="53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4"/>
        <v>2.2502330915684934</v>
      </c>
      <c r="AV76" s="100">
        <v>1</v>
      </c>
      <c r="AW76" s="102">
        <v>206199</v>
      </c>
      <c r="AX76" s="105">
        <v>259010</v>
      </c>
      <c r="AY76" s="116">
        <f t="shared" si="35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5"/>
        <v>0.30401548854754068</v>
      </c>
      <c r="BJ76" s="100">
        <v>3</v>
      </c>
      <c r="BK76" s="102">
        <v>259010</v>
      </c>
      <c r="BL76" s="105">
        <v>377303</v>
      </c>
      <c r="BM76" s="122">
        <f t="shared" si="56"/>
        <v>1.4567120960580673</v>
      </c>
      <c r="BN76" s="100">
        <v>3</v>
      </c>
      <c r="BO76" s="123" t="s">
        <v>105</v>
      </c>
      <c r="BP76" s="105">
        <v>0</v>
      </c>
      <c r="BQ76" s="92">
        <v>702800</v>
      </c>
      <c r="BR76" s="105">
        <v>246</v>
      </c>
      <c r="BS76" s="106">
        <f t="shared" si="38"/>
        <v>2856.9105691056911</v>
      </c>
      <c r="BT76" s="120">
        <v>2</v>
      </c>
      <c r="BU76" s="269">
        <f t="shared" si="46"/>
        <v>22</v>
      </c>
      <c r="BV76" s="270">
        <f t="shared" si="47"/>
        <v>20</v>
      </c>
    </row>
    <row r="77" spans="3:74" s="89" customFormat="1" ht="68.25" thickBot="1" x14ac:dyDescent="0.3">
      <c r="C77" s="205">
        <v>71</v>
      </c>
      <c r="D77" s="206" t="s">
        <v>282</v>
      </c>
      <c r="E77" s="207">
        <v>3051</v>
      </c>
      <c r="F77" s="208">
        <v>1</v>
      </c>
      <c r="G77" s="209">
        <v>2549</v>
      </c>
      <c r="H77" s="271">
        <v>3307</v>
      </c>
      <c r="I77" s="272">
        <v>2938</v>
      </c>
      <c r="J77" s="212">
        <f t="shared" si="24"/>
        <v>-7.7411551254913888</v>
      </c>
      <c r="K77" s="213">
        <f t="shared" si="25"/>
        <v>3.8461538461538538</v>
      </c>
      <c r="L77" s="214">
        <f t="shared" si="26"/>
        <v>-7.7411551254913888</v>
      </c>
      <c r="M77" s="215">
        <v>2</v>
      </c>
      <c r="N77" s="216">
        <v>99.016715830875128</v>
      </c>
      <c r="O77" s="207">
        <v>3021</v>
      </c>
      <c r="P77" s="215">
        <v>1</v>
      </c>
      <c r="Q77" s="217" t="s">
        <v>86</v>
      </c>
      <c r="R77" s="218">
        <v>120366</v>
      </c>
      <c r="S77" s="219">
        <f t="shared" si="27"/>
        <v>3.9350725774813653</v>
      </c>
      <c r="T77" s="220">
        <v>2.6</v>
      </c>
      <c r="U77" s="220">
        <v>590.78</v>
      </c>
      <c r="V77" s="219">
        <f t="shared" si="28"/>
        <v>7.7520929776382905</v>
      </c>
      <c r="W77" s="219">
        <v>0.91</v>
      </c>
      <c r="X77" s="219">
        <v>1.06</v>
      </c>
      <c r="Y77" s="213">
        <f t="shared" si="29"/>
        <v>1.9700000000000002</v>
      </c>
      <c r="Z77" s="214">
        <f t="shared" si="30"/>
        <v>1.312179318466822</v>
      </c>
      <c r="AA77" s="215">
        <v>5</v>
      </c>
      <c r="AB77" s="217">
        <v>151863</v>
      </c>
      <c r="AC77" s="221">
        <v>317</v>
      </c>
      <c r="AD77" s="222">
        <f t="shared" si="51"/>
        <v>2198.1995890410958</v>
      </c>
      <c r="AE77" s="215">
        <v>1</v>
      </c>
      <c r="AF77" s="223" t="s">
        <v>283</v>
      </c>
      <c r="AG77" s="224"/>
      <c r="AH77" s="225"/>
      <c r="AI77" s="226">
        <v>1.2843345394392542</v>
      </c>
      <c r="AJ77" s="273" t="s">
        <v>94</v>
      </c>
      <c r="AK77" s="215">
        <v>3</v>
      </c>
      <c r="AL77" s="227">
        <v>416.06301369863013</v>
      </c>
      <c r="AM77" s="228">
        <v>809.13075984673014</v>
      </c>
      <c r="AN77" s="211">
        <v>630</v>
      </c>
      <c r="AO77" s="229">
        <f t="shared" si="52"/>
        <v>0.66041748206131767</v>
      </c>
      <c r="AP77" s="230">
        <f t="shared" si="53"/>
        <v>1.2843345394392542</v>
      </c>
      <c r="AQ77" s="207" t="s">
        <v>284</v>
      </c>
      <c r="AR77" s="274">
        <v>3</v>
      </c>
      <c r="AS77" s="227">
        <v>809.13075984673014</v>
      </c>
      <c r="AT77" s="221">
        <v>630</v>
      </c>
      <c r="AU77" s="231">
        <f t="shared" si="54"/>
        <v>0.77861333577200542</v>
      </c>
      <c r="AV77" s="215">
        <v>0</v>
      </c>
      <c r="AW77" s="217">
        <v>134105</v>
      </c>
      <c r="AX77" s="221">
        <v>151863</v>
      </c>
      <c r="AY77" s="232">
        <f t="shared" si="35"/>
        <v>0.1324186271951083</v>
      </c>
      <c r="AZ77" s="221">
        <v>1</v>
      </c>
      <c r="BA77" s="233" t="s">
        <v>117</v>
      </c>
      <c r="BB77" s="221">
        <v>4</v>
      </c>
      <c r="BC77" s="234" t="s">
        <v>285</v>
      </c>
      <c r="BD77" s="215">
        <v>2</v>
      </c>
      <c r="BE77" s="275" t="s">
        <v>155</v>
      </c>
      <c r="BF77" s="208">
        <v>5</v>
      </c>
      <c r="BG77" s="228" t="s">
        <v>137</v>
      </c>
      <c r="BH77" s="236" t="s">
        <v>137</v>
      </c>
      <c r="BI77" s="237" t="s">
        <v>137</v>
      </c>
      <c r="BJ77" s="276" t="s">
        <v>137</v>
      </c>
      <c r="BK77" s="217">
        <v>151863</v>
      </c>
      <c r="BL77" s="221">
        <v>181183</v>
      </c>
      <c r="BM77" s="238">
        <f t="shared" si="56"/>
        <v>1.1930687527574195</v>
      </c>
      <c r="BN77" s="215">
        <v>3</v>
      </c>
      <c r="BO77" s="239" t="s">
        <v>105</v>
      </c>
      <c r="BP77" s="221">
        <v>0</v>
      </c>
      <c r="BQ77" s="207">
        <v>4712500</v>
      </c>
      <c r="BR77" s="221">
        <v>2225</v>
      </c>
      <c r="BS77" s="222">
        <f t="shared" si="38"/>
        <v>2117.9775280898875</v>
      </c>
      <c r="BT77" s="236">
        <v>3</v>
      </c>
      <c r="BU77" s="277">
        <f>M77+AA77+AV77+BB77+BD77+BF77+BT77</f>
        <v>21</v>
      </c>
      <c r="BV77" s="278">
        <f>M77+AA77+AV77+BB77+BD77+BF77</f>
        <v>18</v>
      </c>
    </row>
    <row r="78" spans="3:74" s="89" customFormat="1" ht="56.25" hidden="1" x14ac:dyDescent="0.2">
      <c r="C78" s="279">
        <v>72</v>
      </c>
      <c r="D78" s="91" t="s">
        <v>286</v>
      </c>
      <c r="E78" s="280">
        <v>5173</v>
      </c>
      <c r="F78" s="281">
        <v>1</v>
      </c>
      <c r="G78" s="282">
        <v>4541</v>
      </c>
      <c r="H78" s="283">
        <v>6094</v>
      </c>
      <c r="I78" s="284">
        <v>5375</v>
      </c>
      <c r="J78" s="285">
        <f t="shared" si="24"/>
        <v>-15.113226124056439</v>
      </c>
      <c r="K78" s="286">
        <f t="shared" si="25"/>
        <v>-3.7581395348837248</v>
      </c>
      <c r="L78" s="287">
        <f t="shared" si="26"/>
        <v>-15.113226124056439</v>
      </c>
      <c r="M78" s="288">
        <v>1</v>
      </c>
      <c r="N78" s="289">
        <v>96.056446936013913</v>
      </c>
      <c r="O78" s="280">
        <v>4969</v>
      </c>
      <c r="P78" s="288">
        <v>1</v>
      </c>
      <c r="Q78" s="290" t="s">
        <v>86</v>
      </c>
      <c r="R78" s="291">
        <v>99390</v>
      </c>
      <c r="S78" s="292">
        <f t="shared" si="27"/>
        <v>1.8239374587095354</v>
      </c>
      <c r="T78" s="293">
        <v>2.5099999999999998</v>
      </c>
      <c r="U78" s="293">
        <v>430.99</v>
      </c>
      <c r="V78" s="292">
        <f t="shared" si="28"/>
        <v>4.0491411583351686</v>
      </c>
      <c r="W78" s="292">
        <v>0.91</v>
      </c>
      <c r="X78" s="292">
        <v>1.31</v>
      </c>
      <c r="Y78" s="286">
        <f t="shared" si="29"/>
        <v>2.2200000000000002</v>
      </c>
      <c r="Z78" s="287">
        <f t="shared" si="30"/>
        <v>0.93949770489690443</v>
      </c>
      <c r="AA78" s="288">
        <v>5</v>
      </c>
      <c r="AB78" s="290">
        <v>297200</v>
      </c>
      <c r="AC78" s="294">
        <v>207.5</v>
      </c>
      <c r="AD78" s="295">
        <f t="shared" si="51"/>
        <v>2815.9360730593608</v>
      </c>
      <c r="AE78" s="288">
        <v>1</v>
      </c>
      <c r="AF78" s="296"/>
      <c r="AG78" s="297"/>
      <c r="AH78" s="298"/>
      <c r="AI78" s="299"/>
      <c r="AJ78" s="280" t="s">
        <v>87</v>
      </c>
      <c r="AK78" s="288">
        <v>0</v>
      </c>
      <c r="AL78" s="300">
        <v>814.2465753424658</v>
      </c>
      <c r="AM78" s="301">
        <v>870.65953368547753</v>
      </c>
      <c r="AN78" s="284">
        <v>2000</v>
      </c>
      <c r="AO78" s="302">
        <f t="shared" si="52"/>
        <v>0.4071232876712329</v>
      </c>
      <c r="AP78" s="303">
        <f t="shared" si="53"/>
        <v>0.43532976684273877</v>
      </c>
      <c r="AQ78" s="280" t="s">
        <v>87</v>
      </c>
      <c r="AR78" s="288">
        <v>0</v>
      </c>
      <c r="AS78" s="300">
        <v>870.65953368547753</v>
      </c>
      <c r="AT78" s="294">
        <v>2000</v>
      </c>
      <c r="AU78" s="304">
        <f t="shared" si="54"/>
        <v>2.2971091714048724</v>
      </c>
      <c r="AV78" s="288">
        <v>1</v>
      </c>
      <c r="AW78" s="290">
        <v>147947</v>
      </c>
      <c r="AX78" s="294">
        <v>297200</v>
      </c>
      <c r="AY78" s="305">
        <f t="shared" si="35"/>
        <v>1.0088274855184627</v>
      </c>
      <c r="AZ78" s="294">
        <v>5</v>
      </c>
      <c r="BA78" s="306" t="s">
        <v>202</v>
      </c>
      <c r="BB78" s="294">
        <v>2</v>
      </c>
      <c r="BC78" s="307" t="s">
        <v>287</v>
      </c>
      <c r="BD78" s="288">
        <v>5</v>
      </c>
      <c r="BE78" s="308" t="s">
        <v>108</v>
      </c>
      <c r="BF78" s="281">
        <v>2</v>
      </c>
      <c r="BG78" s="301" t="s">
        <v>137</v>
      </c>
      <c r="BH78" s="309" t="s">
        <v>137</v>
      </c>
      <c r="BI78" s="310" t="s">
        <v>137</v>
      </c>
      <c r="BJ78" s="311" t="s">
        <v>137</v>
      </c>
      <c r="BK78" s="290">
        <v>297200</v>
      </c>
      <c r="BL78" s="294">
        <v>222659</v>
      </c>
      <c r="BM78" s="312">
        <f t="shared" si="56"/>
        <v>0.74918909825033653</v>
      </c>
      <c r="BN78" s="288">
        <f>IF(BM78&lt;1,1,IF(BM78&gt;1&lt;1.5,3,5))</f>
        <v>1</v>
      </c>
      <c r="BO78" s="313" t="s">
        <v>105</v>
      </c>
      <c r="BP78" s="294">
        <v>0</v>
      </c>
      <c r="BQ78" s="280">
        <v>211500</v>
      </c>
      <c r="BR78" s="284">
        <v>204</v>
      </c>
      <c r="BS78" s="314" t="e">
        <f>IF(BR78=0,0,BQ78/BR78)+#REF!/E78</f>
        <v>#REF!</v>
      </c>
      <c r="BT78" s="315">
        <v>3</v>
      </c>
    </row>
    <row r="79" spans="3:74" s="89" customFormat="1" ht="33.75" hidden="1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4"/>
        <v>-23.349753694581281</v>
      </c>
      <c r="K79" s="98">
        <f t="shared" si="25"/>
        <v>-17.628374801482266</v>
      </c>
      <c r="L79" s="99">
        <f t="shared" si="26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7"/>
        <v>3.7854207224745835</v>
      </c>
      <c r="T79" s="104">
        <v>2.6</v>
      </c>
      <c r="U79" s="104">
        <v>590.78</v>
      </c>
      <c r="V79" s="103">
        <f t="shared" si="28"/>
        <v>6.7759030932295046</v>
      </c>
      <c r="W79" s="103">
        <v>0.76</v>
      </c>
      <c r="X79" s="103">
        <v>1.03</v>
      </c>
      <c r="Y79" s="98">
        <f t="shared" si="29"/>
        <v>1.79</v>
      </c>
      <c r="Z79" s="99">
        <f t="shared" si="30"/>
        <v>1.1469418553826307</v>
      </c>
      <c r="AA79" s="100">
        <v>5</v>
      </c>
      <c r="AB79" s="102">
        <v>144000</v>
      </c>
      <c r="AC79" s="105">
        <v>653</v>
      </c>
      <c r="AD79" s="106">
        <f t="shared" si="51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2"/>
        <v>0.41528478731074259</v>
      </c>
      <c r="AP79" s="114">
        <f t="shared" si="53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4"/>
        <v>2.3853956710884332</v>
      </c>
      <c r="AV79" s="100">
        <v>1</v>
      </c>
      <c r="AW79" s="102">
        <v>140100</v>
      </c>
      <c r="AX79" s="105">
        <v>144000</v>
      </c>
      <c r="AY79" s="116">
        <f t="shared" si="35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6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92">
        <v>0</v>
      </c>
      <c r="BR79" s="112">
        <v>0</v>
      </c>
      <c r="BS79" s="316" t="e">
        <f>IF(BR79=0,0,BQ79/BR79)+#REF!/E79</f>
        <v>#REF!</v>
      </c>
      <c r="BT79" s="317">
        <v>0</v>
      </c>
    </row>
    <row r="80" spans="3:74" s="89" customFormat="1" ht="56.25" hidden="1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4"/>
        <v>-8.4400189663347618</v>
      </c>
      <c r="K80" s="98">
        <f t="shared" si="25"/>
        <v>-7.2971675468074864</v>
      </c>
      <c r="L80" s="99">
        <f t="shared" si="26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7"/>
        <v>2.7725238663484486</v>
      </c>
      <c r="T80" s="104">
        <v>2.5099999999999998</v>
      </c>
      <c r="U80" s="104">
        <v>430.99</v>
      </c>
      <c r="V80" s="103">
        <f t="shared" si="28"/>
        <v>6.487705847255369</v>
      </c>
      <c r="W80" s="103">
        <v>0.88</v>
      </c>
      <c r="X80" s="103">
        <v>1.46</v>
      </c>
      <c r="Y80" s="98">
        <f t="shared" si="29"/>
        <v>2.34</v>
      </c>
      <c r="Z80" s="99">
        <f t="shared" si="30"/>
        <v>1.5053031038435623</v>
      </c>
      <c r="AA80" s="100">
        <v>5</v>
      </c>
      <c r="AB80" s="102">
        <v>65197</v>
      </c>
      <c r="AC80" s="105">
        <v>1212</v>
      </c>
      <c r="AD80" s="106">
        <f t="shared" si="51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2"/>
        <v>0.44655479452054792</v>
      </c>
      <c r="AP80" s="114">
        <f t="shared" si="53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4"/>
        <v>1.9472026043635893</v>
      </c>
      <c r="AV80" s="100">
        <v>1</v>
      </c>
      <c r="AW80" s="102">
        <v>56341</v>
      </c>
      <c r="AX80" s="105">
        <v>65197</v>
      </c>
      <c r="AY80" s="116">
        <f t="shared" si="35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6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92">
        <v>0</v>
      </c>
      <c r="BR80" s="112">
        <v>26</v>
      </c>
      <c r="BS80" s="316" t="e">
        <f>IF(BR80=0,0,BQ80/BR80)+#REF!/E80</f>
        <v>#REF!</v>
      </c>
      <c r="BT80" s="317">
        <v>0</v>
      </c>
    </row>
    <row r="81" spans="3:74" s="89" customFormat="1" ht="45" hidden="1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4"/>
        <v>67.147435897435912</v>
      </c>
      <c r="K81" s="98">
        <f t="shared" si="25"/>
        <v>-0.76117982873454082</v>
      </c>
      <c r="L81" s="99">
        <f t="shared" si="26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7"/>
        <v>3.1120912220309811</v>
      </c>
      <c r="T81" s="104">
        <v>2.48</v>
      </c>
      <c r="U81" s="104">
        <v>500.76</v>
      </c>
      <c r="V81" s="103">
        <f t="shared" si="28"/>
        <v>7.5001398450946652</v>
      </c>
      <c r="W81" s="103">
        <v>0.86</v>
      </c>
      <c r="X81" s="103">
        <v>1.55</v>
      </c>
      <c r="Y81" s="98">
        <f t="shared" si="29"/>
        <v>2.41</v>
      </c>
      <c r="Z81" s="99">
        <f t="shared" si="30"/>
        <v>1.4977513869108288</v>
      </c>
      <c r="AA81" s="100">
        <v>5</v>
      </c>
      <c r="AB81" s="102">
        <v>44000</v>
      </c>
      <c r="AC81" s="105">
        <v>500</v>
      </c>
      <c r="AD81" s="106">
        <f t="shared" si="51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2"/>
        <v>0.33485540334855401</v>
      </c>
      <c r="AP81" s="114">
        <f t="shared" si="53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4"/>
        <v>1.870703259005146</v>
      </c>
      <c r="AV81" s="100">
        <v>1</v>
      </c>
      <c r="AW81" s="102">
        <v>33000</v>
      </c>
      <c r="AX81" s="105">
        <v>44000</v>
      </c>
      <c r="AY81" s="116">
        <f t="shared" si="35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6"/>
        <v>1.1491363636363636</v>
      </c>
      <c r="BN81" s="100">
        <v>3</v>
      </c>
      <c r="BO81" s="123" t="s">
        <v>105</v>
      </c>
      <c r="BP81" s="105">
        <v>0</v>
      </c>
      <c r="BQ81" s="92">
        <v>2120000</v>
      </c>
      <c r="BR81" s="112">
        <v>924</v>
      </c>
      <c r="BS81" s="316" t="e">
        <f>IF(BR81=0,0,BQ81/BR81)+#REF!/E81</f>
        <v>#REF!</v>
      </c>
      <c r="BT81" s="317">
        <v>3</v>
      </c>
    </row>
    <row r="82" spans="3:74" s="89" customFormat="1" ht="79.5" hidden="1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4"/>
        <v>2.3263027295285355</v>
      </c>
      <c r="K82" s="213">
        <f t="shared" si="25"/>
        <v>2.644679527069087</v>
      </c>
      <c r="L82" s="214">
        <f t="shared" si="26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7"/>
        <v>2.0261314655172415</v>
      </c>
      <c r="T82" s="220">
        <v>2.25</v>
      </c>
      <c r="U82" s="220">
        <v>376.14</v>
      </c>
      <c r="V82" s="219">
        <f t="shared" si="28"/>
        <v>3.9306950431034484</v>
      </c>
      <c r="W82" s="219">
        <v>0.63</v>
      </c>
      <c r="X82" s="219">
        <v>1.31</v>
      </c>
      <c r="Y82" s="213">
        <f t="shared" si="29"/>
        <v>1.94</v>
      </c>
      <c r="Z82" s="214">
        <f t="shared" si="30"/>
        <v>1.0450085189300389</v>
      </c>
      <c r="AA82" s="215">
        <v>5</v>
      </c>
      <c r="AB82" s="217">
        <v>66581</v>
      </c>
      <c r="AC82" s="221">
        <v>91</v>
      </c>
      <c r="AD82" s="222">
        <f t="shared" si="51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2"/>
        <v>6.7560629122272967E-2</v>
      </c>
      <c r="AP82" s="230">
        <f t="shared" si="53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4"/>
        <v>8.9453659328387936</v>
      </c>
      <c r="AV82" s="215">
        <v>5</v>
      </c>
      <c r="AW82" s="217">
        <v>56063</v>
      </c>
      <c r="AX82" s="221">
        <v>66581</v>
      </c>
      <c r="AY82" s="232">
        <f t="shared" si="35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6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1998100</v>
      </c>
      <c r="BR82" s="211">
        <v>1036</v>
      </c>
      <c r="BS82" s="318" t="e">
        <f>IF(BR82=0,0,BQ82/BR82)+#REF!/E82</f>
        <v>#REF!</v>
      </c>
      <c r="BT82" s="319">
        <v>3</v>
      </c>
    </row>
    <row r="83" spans="3:74" ht="15.75" x14ac:dyDescent="0.25">
      <c r="AF83" s="241"/>
      <c r="AG83" s="241"/>
      <c r="AH83" s="241"/>
      <c r="AI83" s="241"/>
      <c r="BT83" s="2" t="s">
        <v>295</v>
      </c>
      <c r="BU83" s="242">
        <v>174</v>
      </c>
      <c r="BV83" s="242">
        <v>155</v>
      </c>
    </row>
    <row r="84" spans="3:74" ht="15.75" x14ac:dyDescent="0.25">
      <c r="BT84" s="4" t="s">
        <v>11</v>
      </c>
      <c r="BU84" s="243">
        <v>7</v>
      </c>
      <c r="BV84" s="243">
        <v>7</v>
      </c>
    </row>
    <row r="85" spans="3:74" ht="16.5" thickBot="1" x14ac:dyDescent="0.3">
      <c r="BT85" s="4" t="s">
        <v>12</v>
      </c>
      <c r="BU85" s="244">
        <v>25</v>
      </c>
      <c r="BV85" s="244">
        <v>22.1</v>
      </c>
    </row>
    <row r="88" spans="3:74" x14ac:dyDescent="0.25"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  <c r="BD88" s="320"/>
      <c r="BE88" s="320"/>
      <c r="BF88" s="320"/>
      <c r="BG88" s="320"/>
      <c r="BH88" s="320"/>
      <c r="BI88" s="320"/>
      <c r="BJ88" s="320"/>
      <c r="BK88" s="320"/>
      <c r="BL88" s="320"/>
      <c r="BM88" s="320"/>
      <c r="BN88" s="320"/>
      <c r="BO88" s="320"/>
      <c r="BP88" s="320"/>
      <c r="BQ88" s="320"/>
      <c r="BR88" s="320"/>
      <c r="BS88" s="320"/>
      <c r="BT88" s="320"/>
    </row>
  </sheetData>
  <mergeCells count="73">
    <mergeCell ref="BS4:BT4"/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S2:BT3"/>
    <mergeCell ref="BU2:BU3"/>
    <mergeCell ref="BV2:BV3"/>
    <mergeCell ref="H3:H5"/>
    <mergeCell ref="I3:I5"/>
    <mergeCell ref="J3:J5"/>
    <mergeCell ref="K3:K5"/>
    <mergeCell ref="AB3:AB5"/>
    <mergeCell ref="AC3:AC5"/>
    <mergeCell ref="AQ4:AR4"/>
    <mergeCell ref="BK2:BK4"/>
    <mergeCell ref="BL2:BL4"/>
    <mergeCell ref="BM2:BN3"/>
    <mergeCell ref="BO2:BP3"/>
    <mergeCell ref="BQ2:BQ5"/>
    <mergeCell ref="BR2:BR5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U4:AV4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5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hidden="1" customWidth="1"/>
    <col min="6" max="6" width="9.5703125" style="19" hidden="1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hidden="1" customWidth="1"/>
    <col min="13" max="13" width="9.28515625" style="19" hidden="1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customWidth="1"/>
    <col min="27" max="27" width="10.28515625" style="19" customWidth="1"/>
    <col min="28" max="28" width="20.42578125" style="19" hidden="1" customWidth="1"/>
    <col min="29" max="29" width="23.7109375" style="19" hidden="1" customWidth="1"/>
    <col min="30" max="31" width="10" style="19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2" width="10" style="19" hidden="1" customWidth="1"/>
    <col min="43" max="44" width="10" style="19" customWidth="1"/>
    <col min="45" max="45" width="20.28515625" style="19" hidden="1" customWidth="1"/>
    <col min="46" max="48" width="10" style="19" hidden="1" customWidth="1"/>
    <col min="49" max="49" width="12.7109375" style="19" hidden="1" customWidth="1"/>
    <col min="50" max="50" width="16.7109375" style="19" hidden="1" customWidth="1"/>
    <col min="51" max="52" width="10" style="19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hidden="1" customWidth="1"/>
    <col min="58" max="58" width="10" style="19" hidden="1" customWidth="1"/>
    <col min="59" max="59" width="11.42578125" style="19" hidden="1" customWidth="1"/>
    <col min="60" max="60" width="10" style="43" hidden="1" customWidth="1"/>
    <col min="61" max="64" width="10" style="19" hidden="1" customWidth="1"/>
    <col min="65" max="66" width="10" style="19" customWidth="1"/>
    <col min="67" max="67" width="17.42578125" style="19" hidden="1" customWidth="1"/>
    <col min="68" max="68" width="10" style="19" hidden="1" customWidth="1"/>
    <col min="69" max="69" width="12.28515625" style="19" hidden="1" customWidth="1"/>
    <col min="70" max="70" width="10" style="19" customWidth="1"/>
    <col min="71" max="71" width="11.42578125" style="19" customWidth="1"/>
    <col min="72" max="72" width="9.140625" customWidth="1"/>
  </cols>
  <sheetData>
    <row r="1" spans="3:73" ht="15.75" thickBot="1" x14ac:dyDescent="0.3"/>
    <row r="2" spans="3:73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252" t="s">
        <v>296</v>
      </c>
      <c r="BR2" s="247" t="s">
        <v>70</v>
      </c>
      <c r="BS2" s="247"/>
      <c r="BT2" s="248" t="s">
        <v>71</v>
      </c>
      <c r="BU2" s="248" t="s">
        <v>72</v>
      </c>
    </row>
    <row r="3" spans="3:73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252"/>
      <c r="BR3" s="247"/>
      <c r="BS3" s="247"/>
      <c r="BT3" s="248"/>
      <c r="BU3" s="248"/>
    </row>
    <row r="4" spans="3:73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252"/>
      <c r="BR4" s="329">
        <v>16</v>
      </c>
      <c r="BS4" s="329"/>
      <c r="BT4" s="50">
        <v>17</v>
      </c>
      <c r="BU4" s="46">
        <v>18</v>
      </c>
    </row>
    <row r="5" spans="3:73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252"/>
      <c r="BR5" s="321" t="s">
        <v>81</v>
      </c>
      <c r="BS5" s="45" t="s">
        <v>80</v>
      </c>
      <c r="BT5" s="50" t="s">
        <v>82</v>
      </c>
      <c r="BU5" s="46" t="s">
        <v>82</v>
      </c>
    </row>
    <row r="6" spans="3:73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75"/>
      <c r="BR6" s="87"/>
      <c r="BS6" s="83"/>
      <c r="BT6" s="86"/>
      <c r="BU6" s="88"/>
    </row>
    <row r="7" spans="3:73" s="89" customFormat="1" ht="33.75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322">
        <v>6916500</v>
      </c>
      <c r="BR7" s="316">
        <f>BQ7/E7</f>
        <v>80.488060326770011</v>
      </c>
      <c r="BS7" s="120">
        <v>5</v>
      </c>
      <c r="BT7" s="133">
        <f>AA7+AE7+AR7+AZ7+BB7+BD7+BN7+BS7</f>
        <v>23</v>
      </c>
      <c r="BU7" s="126">
        <f>AA7+AE7+AR7+AZ7+BB7+BD7+BN7</f>
        <v>18</v>
      </c>
    </row>
    <row r="8" spans="3:73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322">
        <v>78217146</v>
      </c>
      <c r="BR8" s="316">
        <f>BQ8/E8</f>
        <v>116.96476573294812</v>
      </c>
      <c r="BS8" s="120">
        <v>5</v>
      </c>
      <c r="BT8" s="133">
        <f>AA8+AE8+AR8+AZ8+BB8+BD8+BN8+BS8</f>
        <v>25</v>
      </c>
      <c r="BU8" s="126">
        <f>AA8+AE8+AR8+AZ8+BB8+BD8+BN8</f>
        <v>20</v>
      </c>
    </row>
    <row r="9" spans="3:73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61"/>
      <c r="BR9" s="64"/>
      <c r="BS9" s="74"/>
      <c r="BT9" s="323"/>
      <c r="BU9" s="323"/>
    </row>
    <row r="10" spans="3:73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92">
        <v>0</v>
      </c>
      <c r="BR10" s="316">
        <f t="shared" ref="BR10:BR33" si="15">BQ10/E10</f>
        <v>0</v>
      </c>
      <c r="BS10" s="120">
        <v>0</v>
      </c>
      <c r="BT10" s="133">
        <f t="shared" ref="BT10:BT33" si="16">AA10+AE10+AR10+AZ10+BB10+BD10+BN10+BS10</f>
        <v>18</v>
      </c>
      <c r="BU10" s="126">
        <f t="shared" ref="BU10:BU33" si="17">AA10+AE10+AR10+AZ10+BB10+BD10+BN10</f>
        <v>18</v>
      </c>
    </row>
    <row r="11" spans="3:73" s="89" customFormat="1" ht="56.25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92">
        <v>6941500</v>
      </c>
      <c r="BR11" s="316">
        <f t="shared" si="15"/>
        <v>425.05051742085607</v>
      </c>
      <c r="BS11" s="120">
        <v>5</v>
      </c>
      <c r="BT11" s="133">
        <f t="shared" si="16"/>
        <v>22</v>
      </c>
      <c r="BU11" s="126">
        <f t="shared" si="17"/>
        <v>17</v>
      </c>
    </row>
    <row r="12" spans="3:73" s="89" customFormat="1" ht="56.25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92">
        <v>1445000</v>
      </c>
      <c r="BR12" s="316">
        <f t="shared" si="15"/>
        <v>131.60291438979962</v>
      </c>
      <c r="BS12" s="120">
        <v>5</v>
      </c>
      <c r="BT12" s="133">
        <f t="shared" si="16"/>
        <v>22</v>
      </c>
      <c r="BU12" s="126">
        <f t="shared" si="17"/>
        <v>17</v>
      </c>
    </row>
    <row r="13" spans="3:73" s="89" customFormat="1" ht="45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92">
        <v>5600000</v>
      </c>
      <c r="BR13" s="316">
        <f t="shared" si="15"/>
        <v>668.4172833611841</v>
      </c>
      <c r="BS13" s="120">
        <v>5</v>
      </c>
      <c r="BT13" s="133">
        <f t="shared" si="16"/>
        <v>26</v>
      </c>
      <c r="BU13" s="126">
        <f t="shared" si="17"/>
        <v>21</v>
      </c>
    </row>
    <row r="14" spans="3:73" s="89" customFormat="1" ht="56.25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92">
        <v>23936770</v>
      </c>
      <c r="BR14" s="316">
        <f t="shared" si="15"/>
        <v>419.81076151390789</v>
      </c>
      <c r="BS14" s="120">
        <v>5</v>
      </c>
      <c r="BT14" s="133">
        <f t="shared" si="16"/>
        <v>26</v>
      </c>
      <c r="BU14" s="126">
        <f t="shared" si="17"/>
        <v>21</v>
      </c>
    </row>
    <row r="15" spans="3:73" s="89" customFormat="1" ht="56.25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92">
        <v>2009370</v>
      </c>
      <c r="BR15" s="316">
        <f t="shared" si="15"/>
        <v>88.110940583205434</v>
      </c>
      <c r="BS15" s="120">
        <v>5</v>
      </c>
      <c r="BT15" s="133">
        <f t="shared" si="16"/>
        <v>30</v>
      </c>
      <c r="BU15" s="126">
        <f t="shared" si="17"/>
        <v>25</v>
      </c>
    </row>
    <row r="16" spans="3:73" s="89" customFormat="1" ht="45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92">
        <v>13616150</v>
      </c>
      <c r="BR16" s="316">
        <f t="shared" si="15"/>
        <v>245.00494826810618</v>
      </c>
      <c r="BS16" s="120">
        <v>5</v>
      </c>
      <c r="BT16" s="133">
        <f t="shared" si="16"/>
        <v>30</v>
      </c>
      <c r="BU16" s="126">
        <f t="shared" si="17"/>
        <v>25</v>
      </c>
    </row>
    <row r="17" spans="3:80" s="89" customFormat="1" ht="45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92">
        <v>1602500</v>
      </c>
      <c r="BR17" s="316">
        <f t="shared" si="15"/>
        <v>180.50236539761207</v>
      </c>
      <c r="BS17" s="120">
        <v>5</v>
      </c>
      <c r="BT17" s="133">
        <f t="shared" si="16"/>
        <v>23</v>
      </c>
      <c r="BU17" s="126">
        <f t="shared" si="17"/>
        <v>18</v>
      </c>
    </row>
    <row r="18" spans="3:80" s="89" customFormat="1" ht="56.25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92">
        <v>5042395</v>
      </c>
      <c r="BR18" s="316">
        <f t="shared" si="15"/>
        <v>448.7314229776631</v>
      </c>
      <c r="BS18" s="120">
        <v>5</v>
      </c>
      <c r="BT18" s="133">
        <f t="shared" si="16"/>
        <v>25</v>
      </c>
      <c r="BU18" s="126">
        <f t="shared" si="17"/>
        <v>20</v>
      </c>
    </row>
    <row r="19" spans="3:80" s="89" customFormat="1" ht="60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130">
        <v>2416950</v>
      </c>
      <c r="BR19" s="316">
        <f t="shared" si="15"/>
        <v>219.96268656716418</v>
      </c>
      <c r="BS19" s="120">
        <v>5</v>
      </c>
      <c r="BT19" s="133">
        <f t="shared" si="16"/>
        <v>27</v>
      </c>
      <c r="BU19" s="126">
        <f t="shared" si="17"/>
        <v>22</v>
      </c>
      <c r="BW19"/>
      <c r="BX19"/>
      <c r="BY19"/>
      <c r="BZ19"/>
      <c r="CA19"/>
      <c r="CB19"/>
    </row>
    <row r="20" spans="3:80" s="89" customFormat="1" ht="72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92">
        <v>17500000</v>
      </c>
      <c r="BR20" s="316">
        <f t="shared" si="15"/>
        <v>234.46815922397738</v>
      </c>
      <c r="BS20" s="120">
        <v>5</v>
      </c>
      <c r="BT20" s="133">
        <f t="shared" si="16"/>
        <v>28</v>
      </c>
      <c r="BU20" s="126">
        <f t="shared" si="17"/>
        <v>23</v>
      </c>
      <c r="BW20"/>
      <c r="BX20"/>
      <c r="BY20"/>
      <c r="BZ20"/>
      <c r="CA20"/>
      <c r="CB20"/>
    </row>
    <row r="21" spans="3:80" s="89" customFormat="1" ht="57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92">
        <v>125000</v>
      </c>
      <c r="BR21" s="316">
        <f t="shared" si="15"/>
        <v>17.13032753186241</v>
      </c>
      <c r="BS21" s="120">
        <v>5</v>
      </c>
      <c r="BT21" s="133">
        <f t="shared" si="16"/>
        <v>29</v>
      </c>
      <c r="BU21" s="126">
        <f t="shared" si="17"/>
        <v>24</v>
      </c>
      <c r="BW21"/>
      <c r="BX21"/>
      <c r="BY21"/>
      <c r="BZ21"/>
      <c r="CA21"/>
      <c r="CB21"/>
    </row>
    <row r="22" spans="3:80" s="89" customFormat="1" ht="56.25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92">
        <v>3694000</v>
      </c>
      <c r="BR22" s="316">
        <f t="shared" si="15"/>
        <v>461.17353308364545</v>
      </c>
      <c r="BS22" s="120">
        <v>5</v>
      </c>
      <c r="BT22" s="133">
        <f t="shared" si="16"/>
        <v>23</v>
      </c>
      <c r="BU22" s="126">
        <f t="shared" si="17"/>
        <v>18</v>
      </c>
      <c r="BW22"/>
      <c r="BX22"/>
      <c r="BY22"/>
      <c r="BZ22"/>
      <c r="CA22"/>
      <c r="CB22"/>
    </row>
    <row r="23" spans="3:80" s="89" customFormat="1" ht="60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130">
        <v>340000</v>
      </c>
      <c r="BR23" s="316">
        <f t="shared" si="15"/>
        <v>17.928707023834633</v>
      </c>
      <c r="BS23" s="120">
        <v>5</v>
      </c>
      <c r="BT23" s="133">
        <f t="shared" si="16"/>
        <v>27</v>
      </c>
      <c r="BU23" s="126">
        <f t="shared" si="17"/>
        <v>22</v>
      </c>
      <c r="BW23"/>
      <c r="BX23"/>
      <c r="BY23"/>
      <c r="BZ23"/>
      <c r="CA23"/>
      <c r="CB23"/>
    </row>
    <row r="24" spans="3:80" s="89" customFormat="1" ht="56.25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8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9">AL24/AN24</f>
        <v>0.61864999007345645</v>
      </c>
      <c r="AP24" s="114">
        <f t="shared" ref="AP24:AP33" si="20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1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2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92">
        <v>3760000</v>
      </c>
      <c r="BR24" s="316">
        <f t="shared" si="15"/>
        <v>175.75021033934749</v>
      </c>
      <c r="BS24" s="120">
        <v>5</v>
      </c>
      <c r="BT24" s="133">
        <f t="shared" si="16"/>
        <v>28</v>
      </c>
      <c r="BU24" s="126">
        <f t="shared" si="17"/>
        <v>23</v>
      </c>
      <c r="BW24"/>
      <c r="BX24"/>
      <c r="BY24"/>
      <c r="BZ24"/>
      <c r="CA24"/>
      <c r="CB24"/>
    </row>
    <row r="25" spans="3:80" s="89" customFormat="1" ht="42" hidden="1" customHeight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8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9"/>
        <v>0.57411078395627224</v>
      </c>
      <c r="AP25" s="114">
        <f t="shared" si="20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1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3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2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92">
        <v>0</v>
      </c>
      <c r="BR25" s="316">
        <f t="shared" si="15"/>
        <v>0</v>
      </c>
      <c r="BS25" s="120">
        <v>5</v>
      </c>
      <c r="BT25" s="133">
        <f t="shared" si="16"/>
        <v>26</v>
      </c>
      <c r="BU25" s="126">
        <f t="shared" si="17"/>
        <v>21</v>
      </c>
      <c r="BW25"/>
      <c r="BX25"/>
      <c r="BY25"/>
      <c r="BZ25"/>
      <c r="CA25"/>
      <c r="CB25"/>
    </row>
    <row r="26" spans="3:80" s="89" customFormat="1" ht="33.75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8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9"/>
        <v>0.63299956741167984</v>
      </c>
      <c r="AP26" s="114">
        <f t="shared" si="20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1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3"/>
        <v>0.1196926202521037</v>
      </c>
      <c r="BJ26" s="100">
        <v>3</v>
      </c>
      <c r="BK26" s="102">
        <v>2194926</v>
      </c>
      <c r="BL26" s="105">
        <v>869999</v>
      </c>
      <c r="BM26" s="122">
        <f t="shared" si="22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92">
        <v>1560000</v>
      </c>
      <c r="BR26" s="316">
        <f t="shared" si="15"/>
        <v>52.716950527169509</v>
      </c>
      <c r="BS26" s="120">
        <v>5</v>
      </c>
      <c r="BT26" s="133">
        <f t="shared" si="16"/>
        <v>25</v>
      </c>
      <c r="BU26" s="126">
        <f t="shared" si="17"/>
        <v>20</v>
      </c>
      <c r="BW26"/>
      <c r="BX26"/>
      <c r="BY26"/>
      <c r="BZ26"/>
      <c r="CA26"/>
      <c r="CB26"/>
    </row>
    <row r="27" spans="3:80" s="89" customFormat="1" ht="56.25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8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9"/>
        <v>0.42593888303477345</v>
      </c>
      <c r="AP27" s="114">
        <f t="shared" si="20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1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3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2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92">
        <v>2065525</v>
      </c>
      <c r="BR27" s="316">
        <f t="shared" si="15"/>
        <v>105.15858873841768</v>
      </c>
      <c r="BS27" s="120">
        <v>5</v>
      </c>
      <c r="BT27" s="133">
        <f t="shared" si="16"/>
        <v>25</v>
      </c>
      <c r="BU27" s="126">
        <f t="shared" si="17"/>
        <v>20</v>
      </c>
      <c r="BW27"/>
      <c r="BX27"/>
      <c r="BY27"/>
      <c r="BZ27"/>
      <c r="CA27"/>
      <c r="CB27"/>
    </row>
    <row r="28" spans="3:80" s="89" customFormat="1" ht="67.5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8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9"/>
        <v>0.2848050579557429</v>
      </c>
      <c r="AP28" s="114">
        <f t="shared" si="20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1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3"/>
        <v>0.319102107474665</v>
      </c>
      <c r="BJ28" s="100">
        <v>3</v>
      </c>
      <c r="BK28" s="102">
        <v>304065</v>
      </c>
      <c r="BL28" s="105">
        <v>394000</v>
      </c>
      <c r="BM28" s="122">
        <f t="shared" si="22"/>
        <v>1.2957755743015473</v>
      </c>
      <c r="BN28" s="100">
        <v>3</v>
      </c>
      <c r="BO28" s="123" t="s">
        <v>105</v>
      </c>
      <c r="BP28" s="105">
        <v>0</v>
      </c>
      <c r="BQ28" s="92">
        <v>3200000</v>
      </c>
      <c r="BR28" s="316">
        <f t="shared" si="15"/>
        <v>287.56290438533426</v>
      </c>
      <c r="BS28" s="120">
        <v>5</v>
      </c>
      <c r="BT28" s="133">
        <f t="shared" si="16"/>
        <v>21</v>
      </c>
      <c r="BU28" s="126">
        <f t="shared" si="17"/>
        <v>16</v>
      </c>
      <c r="BW28"/>
      <c r="BX28"/>
      <c r="BY28"/>
      <c r="BZ28"/>
      <c r="CA28"/>
      <c r="CB28"/>
    </row>
    <row r="29" spans="3:80" s="89" customFormat="1" ht="56.25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8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9"/>
        <v>0.58151164937414612</v>
      </c>
      <c r="AP29" s="114">
        <f t="shared" si="20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1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3"/>
        <v>0.15448703400661737</v>
      </c>
      <c r="BJ29" s="100">
        <v>3</v>
      </c>
      <c r="BK29" s="102">
        <v>787454</v>
      </c>
      <c r="BL29" s="105">
        <v>372079</v>
      </c>
      <c r="BM29" s="122">
        <f t="shared" si="22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92">
        <v>1219000</v>
      </c>
      <c r="BR29" s="316">
        <f t="shared" si="15"/>
        <v>85.292471312622453</v>
      </c>
      <c r="BS29" s="120">
        <v>5</v>
      </c>
      <c r="BT29" s="133">
        <f t="shared" si="16"/>
        <v>23</v>
      </c>
      <c r="BU29" s="126">
        <f t="shared" si="17"/>
        <v>18</v>
      </c>
      <c r="BW29"/>
      <c r="BX29"/>
      <c r="BY29"/>
      <c r="BZ29"/>
      <c r="CA29"/>
      <c r="CB29"/>
    </row>
    <row r="30" spans="3:80" s="89" customFormat="1" ht="67.5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8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9"/>
        <v>0.30135948089401587</v>
      </c>
      <c r="AP30" s="114">
        <f t="shared" si="20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1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3"/>
        <v>0.14666382180693202</v>
      </c>
      <c r="BJ30" s="100">
        <v>3</v>
      </c>
      <c r="BK30" s="102">
        <v>522482</v>
      </c>
      <c r="BL30" s="105">
        <v>735251</v>
      </c>
      <c r="BM30" s="122">
        <f t="shared" si="22"/>
        <v>1.40722742601659</v>
      </c>
      <c r="BN30" s="100">
        <v>3</v>
      </c>
      <c r="BO30" s="123" t="s">
        <v>179</v>
      </c>
      <c r="BP30" s="105">
        <v>5</v>
      </c>
      <c r="BQ30" s="92">
        <v>724500</v>
      </c>
      <c r="BR30" s="316">
        <f t="shared" si="15"/>
        <v>75.311850311850307</v>
      </c>
      <c r="BS30" s="120">
        <v>5</v>
      </c>
      <c r="BT30" s="133">
        <f t="shared" si="16"/>
        <v>23</v>
      </c>
      <c r="BU30" s="126">
        <f t="shared" si="17"/>
        <v>18</v>
      </c>
      <c r="BW30"/>
      <c r="BX30"/>
      <c r="BY30"/>
      <c r="BZ30"/>
      <c r="CA30"/>
      <c r="CB30"/>
    </row>
    <row r="31" spans="3:80" s="89" customFormat="1" ht="124.5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8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9"/>
        <v>0.42077299412915853</v>
      </c>
      <c r="AP31" s="114">
        <f t="shared" si="20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1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3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2"/>
        <v>1.2245434039485616</v>
      </c>
      <c r="BN31" s="100">
        <v>3</v>
      </c>
      <c r="BO31" s="123" t="s">
        <v>183</v>
      </c>
      <c r="BP31" s="105">
        <v>5</v>
      </c>
      <c r="BQ31" s="92">
        <v>7690000</v>
      </c>
      <c r="BR31" s="316">
        <f t="shared" si="15"/>
        <v>429.63294038773114</v>
      </c>
      <c r="BS31" s="120">
        <v>5</v>
      </c>
      <c r="BT31" s="133">
        <f t="shared" si="16"/>
        <v>28</v>
      </c>
      <c r="BU31" s="126">
        <f t="shared" si="17"/>
        <v>23</v>
      </c>
      <c r="BW31"/>
      <c r="BX31"/>
      <c r="BY31"/>
      <c r="BZ31"/>
      <c r="CA31"/>
      <c r="CB31"/>
    </row>
    <row r="32" spans="3:80" s="89" customFormat="1" ht="56.25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8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9"/>
        <v>0.32253515981735159</v>
      </c>
      <c r="AP32" s="114">
        <f t="shared" si="20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1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3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2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92">
        <v>2482750</v>
      </c>
      <c r="BR32" s="316">
        <f t="shared" si="15"/>
        <v>92.347033661893249</v>
      </c>
      <c r="BS32" s="120">
        <v>5</v>
      </c>
      <c r="BT32" s="133">
        <f t="shared" si="16"/>
        <v>23</v>
      </c>
      <c r="BU32" s="126">
        <f t="shared" si="17"/>
        <v>18</v>
      </c>
      <c r="BW32"/>
      <c r="BX32"/>
      <c r="BY32"/>
      <c r="BZ32"/>
      <c r="CA32"/>
      <c r="CB32"/>
    </row>
    <row r="33" spans="3:80" s="89" customFormat="1" ht="72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8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9"/>
        <v>0.3589209474885845</v>
      </c>
      <c r="AP33" s="114">
        <f t="shared" si="20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1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3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2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92">
        <v>2486760</v>
      </c>
      <c r="BR33" s="316">
        <f t="shared" si="15"/>
        <v>66.038878266411729</v>
      </c>
      <c r="BS33" s="120">
        <v>5</v>
      </c>
      <c r="BT33" s="133">
        <f t="shared" si="16"/>
        <v>24</v>
      </c>
      <c r="BU33" s="126">
        <f t="shared" si="17"/>
        <v>19</v>
      </c>
      <c r="BW33"/>
      <c r="BX33"/>
      <c r="BY33"/>
      <c r="BZ33"/>
      <c r="CA33"/>
      <c r="CB33"/>
    </row>
    <row r="34" spans="3:80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59"/>
      <c r="BR34" s="64"/>
      <c r="BS34" s="149"/>
      <c r="BT34" s="150"/>
      <c r="BU34" s="150"/>
      <c r="BW34"/>
      <c r="BX34"/>
      <c r="BY34"/>
      <c r="BZ34"/>
      <c r="CA34"/>
      <c r="CB34"/>
    </row>
    <row r="35" spans="3:80" s="89" customFormat="1" ht="56.25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4">(E35/H35*100)-100</f>
        <v>-17.388400311699883</v>
      </c>
      <c r="K35" s="98">
        <f t="shared" ref="K35:K82" si="25">(E35/I35*100)-100</f>
        <v>-6.359621451104104</v>
      </c>
      <c r="L35" s="99">
        <f t="shared" ref="L35:L82" si="26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7">(R35/G35)/12</f>
        <v>2.6199880311190902</v>
      </c>
      <c r="T35" s="104">
        <v>2.48</v>
      </c>
      <c r="U35" s="104">
        <v>500.76</v>
      </c>
      <c r="V35" s="103">
        <f t="shared" ref="V35:V82" si="28">S35*Y35</f>
        <v>5.6853740275284252</v>
      </c>
      <c r="W35" s="103">
        <v>1.1000000000000001</v>
      </c>
      <c r="X35" s="103">
        <v>1.07</v>
      </c>
      <c r="Y35" s="98">
        <f t="shared" ref="Y35:Y82" si="29">X35+W35</f>
        <v>2.17</v>
      </c>
      <c r="Z35" s="99">
        <f t="shared" ref="Z35:Z82" si="30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1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2">AL35/AN35</f>
        <v>0.27003145611364787</v>
      </c>
      <c r="AP35" s="114">
        <f t="shared" ref="AP35:AP41" si="33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4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5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6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7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92">
        <v>650000</v>
      </c>
      <c r="BR35" s="316">
        <f t="shared" ref="BR35:BR82" si="38">BQ35/E35</f>
        <v>87.589273682792083</v>
      </c>
      <c r="BS35" s="120">
        <v>5</v>
      </c>
      <c r="BT35" s="133">
        <f t="shared" ref="BT35:BT41" si="39">AA35+AE35+AR35+AZ35+BB35+BD35+BN35+BS35</f>
        <v>22</v>
      </c>
      <c r="BU35" s="126">
        <f t="shared" ref="BU35:BU41" si="40">AA35+AE35+AR35+AZ35+BB35+BD35+BN35</f>
        <v>17</v>
      </c>
      <c r="BW35"/>
      <c r="BX35"/>
      <c r="BY35"/>
      <c r="BZ35"/>
      <c r="CA35"/>
      <c r="CB35"/>
    </row>
    <row r="36" spans="3:80" s="89" customFormat="1" ht="57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4"/>
        <v>-15.72629051620649</v>
      </c>
      <c r="K36" s="98">
        <f t="shared" si="25"/>
        <v>-9.9615220179563977</v>
      </c>
      <c r="L36" s="99">
        <f t="shared" si="26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7"/>
        <v>1.7560912389839294</v>
      </c>
      <c r="T36" s="104">
        <v>2.35</v>
      </c>
      <c r="U36" s="104">
        <v>467.41</v>
      </c>
      <c r="V36" s="103">
        <f t="shared" si="28"/>
        <v>4.0038880248833593</v>
      </c>
      <c r="W36" s="103">
        <v>0.93</v>
      </c>
      <c r="X36" s="103">
        <v>1.35</v>
      </c>
      <c r="Y36" s="98">
        <f t="shared" si="29"/>
        <v>2.2800000000000002</v>
      </c>
      <c r="Z36" s="99">
        <f t="shared" si="30"/>
        <v>0.85661154551322372</v>
      </c>
      <c r="AA36" s="100">
        <v>5</v>
      </c>
      <c r="AB36" s="102">
        <v>192758</v>
      </c>
      <c r="AC36" s="105">
        <v>267</v>
      </c>
      <c r="AD36" s="106">
        <f t="shared" si="31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2"/>
        <v>0.30057149094424646</v>
      </c>
      <c r="AP36" s="114">
        <f t="shared" si="33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4"/>
        <v>3.2030356836619989</v>
      </c>
      <c r="AV36" s="100">
        <v>3</v>
      </c>
      <c r="AW36" s="102">
        <v>81300</v>
      </c>
      <c r="AX36" s="105">
        <v>192758</v>
      </c>
      <c r="AY36" s="116">
        <f t="shared" si="35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6"/>
        <v>0</v>
      </c>
      <c r="BJ36" s="100">
        <v>5</v>
      </c>
      <c r="BK36" s="102">
        <v>192758</v>
      </c>
      <c r="BL36" s="105">
        <v>184949</v>
      </c>
      <c r="BM36" s="122">
        <f t="shared" si="37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92">
        <v>1100000</v>
      </c>
      <c r="BR36" s="316">
        <f t="shared" si="38"/>
        <v>261.15859449192783</v>
      </c>
      <c r="BS36" s="120">
        <v>5</v>
      </c>
      <c r="BT36" s="133">
        <f t="shared" si="39"/>
        <v>25</v>
      </c>
      <c r="BU36" s="126">
        <f t="shared" si="40"/>
        <v>20</v>
      </c>
      <c r="BW36"/>
      <c r="BX36"/>
      <c r="BY36"/>
      <c r="BZ36"/>
      <c r="CA36"/>
      <c r="CB36"/>
    </row>
    <row r="37" spans="3:80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4"/>
        <v>-22.040370976541197</v>
      </c>
      <c r="K37" s="98">
        <f t="shared" si="25"/>
        <v>-9.6598811480591706</v>
      </c>
      <c r="L37" s="99">
        <f t="shared" si="26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7"/>
        <v>2.0206383377012354</v>
      </c>
      <c r="T37" s="104">
        <v>2.5099999999999998</v>
      </c>
      <c r="U37" s="104">
        <v>430.99</v>
      </c>
      <c r="V37" s="103">
        <f t="shared" si="28"/>
        <v>5.0313894608760767</v>
      </c>
      <c r="W37" s="103">
        <v>1.07</v>
      </c>
      <c r="X37" s="103">
        <v>1.42</v>
      </c>
      <c r="Y37" s="98">
        <f t="shared" si="29"/>
        <v>2.4900000000000002</v>
      </c>
      <c r="Z37" s="99">
        <f t="shared" si="30"/>
        <v>1.1674028308953981</v>
      </c>
      <c r="AA37" s="100">
        <v>5</v>
      </c>
      <c r="AB37" s="102">
        <v>263093</v>
      </c>
      <c r="AC37" s="195">
        <v>112</v>
      </c>
      <c r="AD37" s="106">
        <f t="shared" si="31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2"/>
        <v>0.48053515981735162</v>
      </c>
      <c r="AP37" s="114">
        <f t="shared" si="33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4"/>
        <v>1.72833870126498</v>
      </c>
      <c r="AV37" s="100">
        <v>0</v>
      </c>
      <c r="AW37" s="102">
        <v>153116</v>
      </c>
      <c r="AX37" s="105">
        <v>263093</v>
      </c>
      <c r="AY37" s="116">
        <f t="shared" si="35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6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7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197">
        <v>0</v>
      </c>
      <c r="BR37" s="316">
        <f t="shared" si="38"/>
        <v>0</v>
      </c>
      <c r="BS37" s="120">
        <v>5</v>
      </c>
      <c r="BT37" s="133">
        <f t="shared" si="39"/>
        <v>25</v>
      </c>
      <c r="BU37" s="126">
        <f t="shared" si="40"/>
        <v>20</v>
      </c>
      <c r="BW37"/>
      <c r="BX37"/>
      <c r="BY37"/>
      <c r="BZ37"/>
      <c r="CA37"/>
      <c r="CB37"/>
    </row>
    <row r="38" spans="3:80" s="89" customFormat="1" ht="68.25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4"/>
        <v>-8.8593576965669882</v>
      </c>
      <c r="K38" s="98">
        <f t="shared" si="25"/>
        <v>-9.560439560439562</v>
      </c>
      <c r="L38" s="99">
        <f t="shared" si="26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7"/>
        <v>1.5331761006289308</v>
      </c>
      <c r="T38" s="104">
        <v>2.48</v>
      </c>
      <c r="U38" s="104">
        <v>500.76</v>
      </c>
      <c r="V38" s="103">
        <f t="shared" si="28"/>
        <v>3.1430110062893077</v>
      </c>
      <c r="W38" s="103">
        <v>0.86</v>
      </c>
      <c r="X38" s="103">
        <v>1.19</v>
      </c>
      <c r="Y38" s="98">
        <f t="shared" si="29"/>
        <v>2.0499999999999998</v>
      </c>
      <c r="Z38" s="99">
        <f t="shared" si="30"/>
        <v>0.62764817603029543</v>
      </c>
      <c r="AA38" s="100">
        <v>5</v>
      </c>
      <c r="AB38" s="102">
        <v>80683</v>
      </c>
      <c r="AC38" s="105">
        <v>208</v>
      </c>
      <c r="AD38" s="106">
        <f t="shared" si="31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2"/>
        <v>0.32411923030570844</v>
      </c>
      <c r="AP38" s="114">
        <f t="shared" si="33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4"/>
        <v>2.2388211337880648</v>
      </c>
      <c r="AV38" s="100">
        <v>1</v>
      </c>
      <c r="AW38" s="102">
        <v>48755</v>
      </c>
      <c r="AX38" s="105">
        <v>80683</v>
      </c>
      <c r="AY38" s="116">
        <f t="shared" si="35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6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7"/>
        <v>1.3154072109366286</v>
      </c>
      <c r="BN38" s="100">
        <v>3</v>
      </c>
      <c r="BO38" s="123" t="s">
        <v>105</v>
      </c>
      <c r="BP38" s="105">
        <v>0</v>
      </c>
      <c r="BQ38" s="92">
        <v>529000</v>
      </c>
      <c r="BR38" s="316">
        <f t="shared" si="38"/>
        <v>160.69258809234509</v>
      </c>
      <c r="BS38" s="120">
        <v>5</v>
      </c>
      <c r="BT38" s="133">
        <f t="shared" si="39"/>
        <v>24</v>
      </c>
      <c r="BU38" s="126">
        <f t="shared" si="40"/>
        <v>19</v>
      </c>
      <c r="BW38"/>
      <c r="BX38"/>
      <c r="BY38"/>
      <c r="BZ38"/>
      <c r="CA38"/>
      <c r="CB38"/>
    </row>
    <row r="39" spans="3:80" s="89" customFormat="1" ht="78.75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4"/>
        <v>18.657799274486095</v>
      </c>
      <c r="K39" s="98">
        <f t="shared" si="25"/>
        <v>19.060907546711974</v>
      </c>
      <c r="L39" s="99">
        <f t="shared" si="26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7"/>
        <v>3.1663788140472078</v>
      </c>
      <c r="T39" s="104">
        <v>2.6</v>
      </c>
      <c r="U39" s="104">
        <v>590.78</v>
      </c>
      <c r="V39" s="103">
        <f t="shared" si="28"/>
        <v>7.7259643062751868</v>
      </c>
      <c r="W39" s="103">
        <v>0.94</v>
      </c>
      <c r="X39" s="103">
        <v>1.5</v>
      </c>
      <c r="Y39" s="98">
        <f t="shared" si="29"/>
        <v>2.44</v>
      </c>
      <c r="Z39" s="99">
        <f t="shared" si="30"/>
        <v>1.3077565771141857</v>
      </c>
      <c r="AA39" s="100">
        <v>5</v>
      </c>
      <c r="AB39" s="102">
        <v>657000</v>
      </c>
      <c r="AC39" s="105">
        <v>544</v>
      </c>
      <c r="AD39" s="106">
        <f t="shared" si="31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2"/>
        <v>0.83720930232558144</v>
      </c>
      <c r="AP39" s="114">
        <f t="shared" si="33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4"/>
        <v>0.79281684567903521</v>
      </c>
      <c r="AV39" s="100">
        <v>0</v>
      </c>
      <c r="AW39" s="102">
        <v>479010</v>
      </c>
      <c r="AX39" s="105">
        <v>657000</v>
      </c>
      <c r="AY39" s="116">
        <f t="shared" si="35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6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7"/>
        <v>1.4349923896499239</v>
      </c>
      <c r="BN39" s="100">
        <v>3</v>
      </c>
      <c r="BO39" s="123" t="s">
        <v>105</v>
      </c>
      <c r="BP39" s="105">
        <v>0</v>
      </c>
      <c r="BQ39" s="92">
        <v>900000</v>
      </c>
      <c r="BR39" s="316">
        <f t="shared" si="38"/>
        <v>91.715071843472941</v>
      </c>
      <c r="BS39" s="120">
        <v>5</v>
      </c>
      <c r="BT39" s="133">
        <f t="shared" si="39"/>
        <v>27</v>
      </c>
      <c r="BU39" s="126">
        <f t="shared" si="40"/>
        <v>22</v>
      </c>
    </row>
    <row r="40" spans="3:80" s="89" customFormat="1" ht="45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4"/>
        <v>13.661940130542433</v>
      </c>
      <c r="K40" s="98">
        <f t="shared" si="25"/>
        <v>1.671028790014077</v>
      </c>
      <c r="L40" s="99">
        <f t="shared" si="26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7"/>
        <v>4.9858845437616388</v>
      </c>
      <c r="T40" s="104">
        <v>2.6</v>
      </c>
      <c r="U40" s="104">
        <v>590.78</v>
      </c>
      <c r="V40" s="103">
        <f t="shared" si="28"/>
        <v>6.5315087523277473</v>
      </c>
      <c r="W40" s="103">
        <v>0.56999999999999995</v>
      </c>
      <c r="X40" s="103">
        <v>0.74</v>
      </c>
      <c r="Y40" s="98">
        <f t="shared" si="29"/>
        <v>1.31</v>
      </c>
      <c r="Z40" s="99">
        <f t="shared" si="30"/>
        <v>1.1055737757418578</v>
      </c>
      <c r="AA40" s="100">
        <v>5</v>
      </c>
      <c r="AB40" s="102">
        <v>322898</v>
      </c>
      <c r="AC40" s="105">
        <v>276</v>
      </c>
      <c r="AD40" s="106">
        <f t="shared" si="31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2"/>
        <v>0.68050158061116961</v>
      </c>
      <c r="AP40" s="114">
        <f t="shared" si="33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4"/>
        <v>1.2891565546753734</v>
      </c>
      <c r="AV40" s="100">
        <v>0</v>
      </c>
      <c r="AW40" s="102">
        <v>267742</v>
      </c>
      <c r="AX40" s="105">
        <v>322898</v>
      </c>
      <c r="AY40" s="116">
        <f t="shared" si="35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6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7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92">
        <v>450000</v>
      </c>
      <c r="BR40" s="316">
        <f t="shared" si="38"/>
        <v>89.10891089108911</v>
      </c>
      <c r="BS40" s="120">
        <v>5</v>
      </c>
      <c r="BT40" s="133">
        <f t="shared" si="39"/>
        <v>24</v>
      </c>
      <c r="BU40" s="126">
        <f t="shared" si="40"/>
        <v>19</v>
      </c>
    </row>
    <row r="41" spans="3:80" s="89" customFormat="1" ht="45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4"/>
        <v>35.440180586907445</v>
      </c>
      <c r="K41" s="98">
        <f t="shared" si="25"/>
        <v>1.3000168833361414</v>
      </c>
      <c r="L41" s="99">
        <f t="shared" si="26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7"/>
        <v>3.9429778247096094</v>
      </c>
      <c r="T41" s="104">
        <v>2.6</v>
      </c>
      <c r="U41" s="104">
        <v>590.78</v>
      </c>
      <c r="V41" s="103">
        <f t="shared" si="28"/>
        <v>8.3591129883843731</v>
      </c>
      <c r="W41" s="103">
        <v>0.71</v>
      </c>
      <c r="X41" s="103">
        <v>1.41</v>
      </c>
      <c r="Y41" s="98">
        <f t="shared" si="29"/>
        <v>2.12</v>
      </c>
      <c r="Z41" s="99">
        <f t="shared" si="30"/>
        <v>1.4149282285088143</v>
      </c>
      <c r="AA41" s="100">
        <v>5</v>
      </c>
      <c r="AB41" s="102">
        <v>338889</v>
      </c>
      <c r="AC41" s="105">
        <v>419</v>
      </c>
      <c r="AD41" s="106">
        <f t="shared" si="31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2"/>
        <v>0.61897534246575336</v>
      </c>
      <c r="AP41" s="114">
        <f t="shared" si="33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4"/>
        <v>1.0929335062549514</v>
      </c>
      <c r="AV41" s="100">
        <v>0</v>
      </c>
      <c r="AW41" s="102">
        <v>268848</v>
      </c>
      <c r="AX41" s="105">
        <v>338889</v>
      </c>
      <c r="AY41" s="116">
        <f t="shared" si="35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6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7"/>
        <v>1.203107802259737</v>
      </c>
      <c r="BN41" s="100">
        <v>3</v>
      </c>
      <c r="BO41" s="123" t="s">
        <v>209</v>
      </c>
      <c r="BP41" s="105">
        <v>5</v>
      </c>
      <c r="BQ41" s="92">
        <v>336000</v>
      </c>
      <c r="BR41" s="316">
        <f t="shared" si="38"/>
        <v>56</v>
      </c>
      <c r="BS41" s="120">
        <v>5</v>
      </c>
      <c r="BT41" s="133">
        <f t="shared" si="39"/>
        <v>26</v>
      </c>
      <c r="BU41" s="126">
        <f t="shared" si="40"/>
        <v>21</v>
      </c>
    </row>
    <row r="42" spans="3:80" s="89" customFormat="1" ht="60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4"/>
        <v>-15.729585006693441</v>
      </c>
      <c r="K42" s="98">
        <f t="shared" si="25"/>
        <v>0</v>
      </c>
      <c r="L42" s="99">
        <f t="shared" si="26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7"/>
        <v>4.4286404878774359</v>
      </c>
      <c r="T42" s="104">
        <v>2.6</v>
      </c>
      <c r="U42" s="104">
        <v>590.78</v>
      </c>
      <c r="V42" s="103">
        <f t="shared" si="28"/>
        <v>14.791659229510635</v>
      </c>
      <c r="W42" s="103">
        <v>1.33</v>
      </c>
      <c r="X42" s="103">
        <v>2.0099999999999998</v>
      </c>
      <c r="Y42" s="98">
        <f t="shared" si="29"/>
        <v>3.34</v>
      </c>
      <c r="Z42" s="99">
        <f t="shared" si="30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5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6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130">
        <v>40000</v>
      </c>
      <c r="BR42" s="316">
        <f t="shared" si="38"/>
        <v>15.885623510722796</v>
      </c>
      <c r="BS42" s="120">
        <v>5</v>
      </c>
      <c r="BT42" s="133">
        <f>AA42+AE42+AR42+AZ42+BB42+BD42+BS42</f>
        <v>18</v>
      </c>
      <c r="BU42" s="126">
        <f>AA42+AE42+AR42+AZ42+BB42+BD42</f>
        <v>13</v>
      </c>
    </row>
    <row r="43" spans="3:80" s="89" customFormat="1" ht="56.25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4"/>
        <v>-4.3362831858406992</v>
      </c>
      <c r="K43" s="98">
        <f t="shared" si="25"/>
        <v>-4.3362831858406992</v>
      </c>
      <c r="L43" s="99">
        <f t="shared" si="26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7"/>
        <v>1.9206321538550926</v>
      </c>
      <c r="T43" s="104">
        <v>2.25</v>
      </c>
      <c r="U43" s="104">
        <v>376.14</v>
      </c>
      <c r="V43" s="103">
        <f t="shared" si="28"/>
        <v>3.7644390215559813</v>
      </c>
      <c r="W43" s="103">
        <v>0.85</v>
      </c>
      <c r="X43" s="103">
        <v>1.1100000000000001</v>
      </c>
      <c r="Y43" s="98">
        <f t="shared" si="29"/>
        <v>1.96</v>
      </c>
      <c r="Z43" s="99">
        <f t="shared" si="30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1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2">AL43/AN43</f>
        <v>0.59846414182111207</v>
      </c>
      <c r="AP43" s="114">
        <f t="shared" ref="AP43:AP68" si="43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4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5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92">
        <v>381000</v>
      </c>
      <c r="BR43" s="316">
        <f t="shared" si="38"/>
        <v>58.741905642923221</v>
      </c>
      <c r="BS43" s="120">
        <v>5</v>
      </c>
      <c r="BT43" s="133">
        <f t="shared" ref="BT43:BT82" si="45">AA43+AE43+AR43+AZ43+BB43+BD43+BN43+BS43</f>
        <v>25</v>
      </c>
      <c r="BU43" s="126">
        <f t="shared" ref="BU43:BU82" si="46">AA43+AE43+AR43+AZ43+BB43+BD43+BN43</f>
        <v>20</v>
      </c>
    </row>
    <row r="44" spans="3:80" s="89" customFormat="1" ht="78.75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4"/>
        <v>-6.4838709677419359</v>
      </c>
      <c r="K44" s="98">
        <f t="shared" si="25"/>
        <v>-2.9460997656511552</v>
      </c>
      <c r="L44" s="99">
        <f t="shared" si="26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7"/>
        <v>2.1996951219512195</v>
      </c>
      <c r="T44" s="104">
        <v>2.35</v>
      </c>
      <c r="U44" s="104">
        <v>467.41</v>
      </c>
      <c r="V44" s="103">
        <f t="shared" si="28"/>
        <v>4.1134298780487804</v>
      </c>
      <c r="W44" s="103">
        <v>0.8</v>
      </c>
      <c r="X44" s="103">
        <v>1.07</v>
      </c>
      <c r="Y44" s="98">
        <f t="shared" si="29"/>
        <v>1.87</v>
      </c>
      <c r="Z44" s="99">
        <f t="shared" si="30"/>
        <v>0.88004746968374237</v>
      </c>
      <c r="AA44" s="100">
        <v>5</v>
      </c>
      <c r="AB44" s="102">
        <v>117413</v>
      </c>
      <c r="AC44" s="105">
        <v>289</v>
      </c>
      <c r="AD44" s="106">
        <f t="shared" si="41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2"/>
        <v>0.3368371225704655</v>
      </c>
      <c r="AP44" s="114">
        <f t="shared" si="43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4"/>
        <v>2.874403059285199</v>
      </c>
      <c r="AV44" s="100">
        <v>3</v>
      </c>
      <c r="AW44" s="102">
        <v>96843</v>
      </c>
      <c r="AX44" s="105">
        <v>117413</v>
      </c>
      <c r="AY44" s="116">
        <f t="shared" si="35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92">
        <v>1800000</v>
      </c>
      <c r="BR44" s="316">
        <f t="shared" si="38"/>
        <v>620.90375991721282</v>
      </c>
      <c r="BS44" s="120">
        <v>5</v>
      </c>
      <c r="BT44" s="133">
        <f t="shared" si="45"/>
        <v>22</v>
      </c>
      <c r="BU44" s="126">
        <f t="shared" si="46"/>
        <v>17</v>
      </c>
    </row>
    <row r="45" spans="3:80" s="89" customFormat="1" ht="78.75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4"/>
        <v>0</v>
      </c>
      <c r="K45" s="98">
        <f t="shared" si="25"/>
        <v>0</v>
      </c>
      <c r="L45" s="99">
        <f t="shared" si="26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7"/>
        <v>2.9184346632890015</v>
      </c>
      <c r="T45" s="104">
        <v>2.6</v>
      </c>
      <c r="U45" s="104">
        <v>590.78</v>
      </c>
      <c r="V45" s="103">
        <f t="shared" si="28"/>
        <v>8.0256953240447544</v>
      </c>
      <c r="W45" s="103">
        <v>0.91</v>
      </c>
      <c r="X45" s="103">
        <v>1.84</v>
      </c>
      <c r="Y45" s="98">
        <f t="shared" si="29"/>
        <v>2.75</v>
      </c>
      <c r="Z45" s="99">
        <f t="shared" si="30"/>
        <v>1.3584913714148676</v>
      </c>
      <c r="AA45" s="100">
        <v>5</v>
      </c>
      <c r="AB45" s="102">
        <v>164486</v>
      </c>
      <c r="AC45" s="105">
        <v>523.75</v>
      </c>
      <c r="AD45" s="106">
        <f t="shared" si="41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2"/>
        <v>0.28165410958904114</v>
      </c>
      <c r="AP45" s="114">
        <f t="shared" si="43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4"/>
        <v>2.7613170632798205</v>
      </c>
      <c r="AV45" s="100">
        <v>3</v>
      </c>
      <c r="AW45" s="102">
        <v>116797</v>
      </c>
      <c r="AX45" s="105">
        <v>164486</v>
      </c>
      <c r="AY45" s="116">
        <f t="shared" si="35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92">
        <v>116000</v>
      </c>
      <c r="BR45" s="316">
        <f t="shared" si="38"/>
        <v>30.826468243422802</v>
      </c>
      <c r="BS45" s="120">
        <v>5</v>
      </c>
      <c r="BT45" s="133">
        <f t="shared" si="45"/>
        <v>18</v>
      </c>
      <c r="BU45" s="126">
        <f t="shared" si="46"/>
        <v>13</v>
      </c>
    </row>
    <row r="46" spans="3:80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4"/>
        <v>-3.569928601427975</v>
      </c>
      <c r="K46" s="98">
        <f t="shared" si="25"/>
        <v>-9.4637223974763316</v>
      </c>
      <c r="L46" s="99">
        <f t="shared" si="26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7"/>
        <v>1.4988292890591739</v>
      </c>
      <c r="T46" s="104">
        <v>2.25</v>
      </c>
      <c r="U46" s="104">
        <v>376.14</v>
      </c>
      <c r="V46" s="103">
        <f t="shared" si="28"/>
        <v>4.0168624946785858</v>
      </c>
      <c r="W46" s="103">
        <v>1</v>
      </c>
      <c r="X46" s="103">
        <v>1.68</v>
      </c>
      <c r="Y46" s="98">
        <f t="shared" si="29"/>
        <v>2.6799999999999997</v>
      </c>
      <c r="Z46" s="99">
        <f t="shared" si="30"/>
        <v>1.0679168646457664</v>
      </c>
      <c r="AA46" s="100">
        <v>5</v>
      </c>
      <c r="AB46" s="102">
        <v>93690</v>
      </c>
      <c r="AC46" s="105">
        <v>420</v>
      </c>
      <c r="AD46" s="106">
        <f t="shared" si="41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2"/>
        <v>0.28520547945205477</v>
      </c>
      <c r="AP46" s="114">
        <f t="shared" si="43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4"/>
        <v>2.9279018032716539</v>
      </c>
      <c r="AV46" s="100">
        <v>3</v>
      </c>
      <c r="AW46" s="102">
        <v>39700</v>
      </c>
      <c r="AX46" s="105">
        <v>93690</v>
      </c>
      <c r="AY46" s="116">
        <f t="shared" si="35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7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92">
        <v>0</v>
      </c>
      <c r="BR46" s="316">
        <f t="shared" si="38"/>
        <v>0</v>
      </c>
      <c r="BS46" s="120">
        <v>5</v>
      </c>
      <c r="BT46" s="133">
        <f t="shared" si="45"/>
        <v>27</v>
      </c>
      <c r="BU46" s="126">
        <f t="shared" si="46"/>
        <v>22</v>
      </c>
    </row>
    <row r="47" spans="3:80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4"/>
        <v>-33.476599808978037</v>
      </c>
      <c r="K47" s="98">
        <f t="shared" si="25"/>
        <v>-16.58682634730539</v>
      </c>
      <c r="L47" s="99">
        <f t="shared" si="26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7"/>
        <v>3.3419818946007109</v>
      </c>
      <c r="T47" s="104">
        <v>2.35</v>
      </c>
      <c r="U47" s="104">
        <v>467.41</v>
      </c>
      <c r="V47" s="103">
        <f t="shared" si="28"/>
        <v>7.5194592628515995</v>
      </c>
      <c r="W47" s="103">
        <v>1.04</v>
      </c>
      <c r="X47" s="103">
        <v>1.21</v>
      </c>
      <c r="Y47" s="98">
        <f t="shared" si="29"/>
        <v>2.25</v>
      </c>
      <c r="Z47" s="99">
        <f t="shared" si="30"/>
        <v>1.6087501899513488</v>
      </c>
      <c r="AA47" s="100">
        <v>5</v>
      </c>
      <c r="AB47" s="102">
        <v>77443</v>
      </c>
      <c r="AC47" s="105">
        <v>662.5</v>
      </c>
      <c r="AD47" s="106">
        <f t="shared" si="41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2"/>
        <v>0.53043150684931506</v>
      </c>
      <c r="AP47" s="114">
        <f t="shared" si="43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4"/>
        <v>1.4881468028556057</v>
      </c>
      <c r="AV47" s="100">
        <v>0</v>
      </c>
      <c r="AW47" s="102">
        <v>58857</v>
      </c>
      <c r="AX47" s="105">
        <v>77443</v>
      </c>
      <c r="AY47" s="116">
        <f t="shared" si="35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7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92">
        <v>0</v>
      </c>
      <c r="BR47" s="316">
        <f t="shared" si="38"/>
        <v>0</v>
      </c>
      <c r="BS47" s="120">
        <v>5</v>
      </c>
      <c r="BT47" s="133" t="e">
        <f t="shared" si="45"/>
        <v>#VALUE!</v>
      </c>
      <c r="BU47" s="126" t="e">
        <f t="shared" si="46"/>
        <v>#VALUE!</v>
      </c>
    </row>
    <row r="48" spans="3:80" s="89" customFormat="1" ht="22.5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4"/>
        <v>-14.564643799472293</v>
      </c>
      <c r="K48" s="98">
        <f t="shared" si="25"/>
        <v>-11.043956043956044</v>
      </c>
      <c r="L48" s="99">
        <f t="shared" si="26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7"/>
        <v>2.464697767745172</v>
      </c>
      <c r="T48" s="104">
        <v>2.5099999999999998</v>
      </c>
      <c r="U48" s="104">
        <v>430.99</v>
      </c>
      <c r="V48" s="103">
        <f t="shared" si="28"/>
        <v>8.0349147228492601</v>
      </c>
      <c r="W48" s="103">
        <v>1.33</v>
      </c>
      <c r="X48" s="103">
        <v>1.93</v>
      </c>
      <c r="Y48" s="98">
        <f t="shared" si="29"/>
        <v>3.26</v>
      </c>
      <c r="Z48" s="99">
        <f t="shared" si="30"/>
        <v>1.8642926106984523</v>
      </c>
      <c r="AA48" s="100">
        <v>5</v>
      </c>
      <c r="AB48" s="102">
        <v>50433</v>
      </c>
      <c r="AC48" s="105">
        <v>230</v>
      </c>
      <c r="AD48" s="106">
        <f t="shared" si="41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2"/>
        <v>0.34543150684931506</v>
      </c>
      <c r="AP48" s="114">
        <f t="shared" si="43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4"/>
        <v>2.4741507075462286</v>
      </c>
      <c r="AV48" s="100">
        <v>1</v>
      </c>
      <c r="AW48" s="102">
        <v>39307</v>
      </c>
      <c r="AX48" s="105">
        <v>50433</v>
      </c>
      <c r="AY48" s="116">
        <f t="shared" si="35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7"/>
        <v>0</v>
      </c>
      <c r="BJ48" s="100">
        <v>5</v>
      </c>
      <c r="BK48" s="102">
        <v>50433</v>
      </c>
      <c r="BL48" s="105">
        <v>128183</v>
      </c>
      <c r="BM48" s="122">
        <f t="shared" ref="BM48:BM68" si="48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92">
        <v>224500</v>
      </c>
      <c r="BR48" s="316">
        <f t="shared" si="38"/>
        <v>138.66584311303274</v>
      </c>
      <c r="BS48" s="120">
        <v>5</v>
      </c>
      <c r="BT48" s="133">
        <f t="shared" si="45"/>
        <v>22</v>
      </c>
      <c r="BU48" s="126">
        <f t="shared" si="46"/>
        <v>17</v>
      </c>
    </row>
    <row r="49" spans="3:73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4"/>
        <v>-8.0491132332878692</v>
      </c>
      <c r="K49" s="98">
        <f t="shared" si="25"/>
        <v>-7.013106461255461</v>
      </c>
      <c r="L49" s="99">
        <f t="shared" si="26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7"/>
        <v>2.8431672696910657</v>
      </c>
      <c r="T49" s="104">
        <v>2.35</v>
      </c>
      <c r="U49" s="104">
        <v>467.41</v>
      </c>
      <c r="V49" s="103">
        <f t="shared" si="28"/>
        <v>3.8382758140829392</v>
      </c>
      <c r="W49" s="103">
        <v>0.5</v>
      </c>
      <c r="X49" s="103">
        <v>0.85</v>
      </c>
      <c r="Y49" s="98">
        <f t="shared" si="29"/>
        <v>1.35</v>
      </c>
      <c r="Z49" s="99">
        <f t="shared" si="30"/>
        <v>0.82117965257117709</v>
      </c>
      <c r="AA49" s="100">
        <v>5</v>
      </c>
      <c r="AB49" s="102">
        <v>137549</v>
      </c>
      <c r="AC49" s="105">
        <v>316</v>
      </c>
      <c r="AD49" s="106">
        <f t="shared" si="41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2"/>
        <v>0.53835225048923685</v>
      </c>
      <c r="AP49" s="114">
        <f t="shared" si="43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4"/>
        <v>1.6706310505715649</v>
      </c>
      <c r="AV49" s="100">
        <v>0</v>
      </c>
      <c r="AW49" s="102">
        <v>122586</v>
      </c>
      <c r="AX49" s="105">
        <v>137549</v>
      </c>
      <c r="AY49" s="116">
        <f t="shared" si="35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7"/>
        <v>0.33327723245935087</v>
      </c>
      <c r="BJ49" s="100">
        <v>5</v>
      </c>
      <c r="BK49" s="102">
        <v>137549</v>
      </c>
      <c r="BL49" s="105">
        <v>28526</v>
      </c>
      <c r="BM49" s="122">
        <f t="shared" si="48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92">
        <v>0</v>
      </c>
      <c r="BR49" s="316">
        <f t="shared" si="38"/>
        <v>0</v>
      </c>
      <c r="BS49" s="120">
        <v>5</v>
      </c>
      <c r="BT49" s="133">
        <f t="shared" si="45"/>
        <v>20</v>
      </c>
      <c r="BU49" s="126">
        <f t="shared" si="46"/>
        <v>15</v>
      </c>
    </row>
    <row r="50" spans="3:73" s="89" customFormat="1" ht="45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4"/>
        <v>-6.3732057416267907</v>
      </c>
      <c r="K50" s="98">
        <f t="shared" si="25"/>
        <v>-4.0972358361105705</v>
      </c>
      <c r="L50" s="99">
        <f t="shared" si="26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7"/>
        <v>2.7485154394299287</v>
      </c>
      <c r="T50" s="104">
        <v>2.48</v>
      </c>
      <c r="U50" s="104">
        <v>500.76</v>
      </c>
      <c r="V50" s="103">
        <f t="shared" si="28"/>
        <v>6.2666152019002386</v>
      </c>
      <c r="W50" s="103">
        <v>0.71</v>
      </c>
      <c r="X50" s="103">
        <v>1.57</v>
      </c>
      <c r="Y50" s="98">
        <f t="shared" si="29"/>
        <v>2.2800000000000002</v>
      </c>
      <c r="Z50" s="99">
        <f t="shared" si="30"/>
        <v>1.2514208806414728</v>
      </c>
      <c r="AA50" s="100">
        <v>5</v>
      </c>
      <c r="AB50" s="102">
        <v>151169</v>
      </c>
      <c r="AC50" s="105">
        <v>445</v>
      </c>
      <c r="AD50" s="106">
        <f t="shared" si="41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2"/>
        <v>0.37651058530510584</v>
      </c>
      <c r="AP50" s="114">
        <f t="shared" si="43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4"/>
        <v>1.8249563957190269</v>
      </c>
      <c r="AV50" s="100">
        <v>1</v>
      </c>
      <c r="AW50" s="102">
        <v>130688</v>
      </c>
      <c r="AX50" s="105">
        <v>151169</v>
      </c>
      <c r="AY50" s="116">
        <f t="shared" si="35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7"/>
        <v>3.5774598047185147</v>
      </c>
      <c r="BJ50" s="100">
        <v>0</v>
      </c>
      <c r="BK50" s="102">
        <v>151169</v>
      </c>
      <c r="BL50" s="105">
        <v>163737</v>
      </c>
      <c r="BM50" s="122">
        <f t="shared" si="48"/>
        <v>1.083138738762577</v>
      </c>
      <c r="BN50" s="100">
        <v>3</v>
      </c>
      <c r="BO50" s="123" t="s">
        <v>170</v>
      </c>
      <c r="BP50" s="105">
        <v>1</v>
      </c>
      <c r="BQ50" s="92">
        <v>3140280</v>
      </c>
      <c r="BR50" s="316">
        <f t="shared" si="38"/>
        <v>641.92150449713813</v>
      </c>
      <c r="BS50" s="120">
        <v>5</v>
      </c>
      <c r="BT50" s="133">
        <f t="shared" si="45"/>
        <v>24</v>
      </c>
      <c r="BU50" s="126">
        <f t="shared" si="46"/>
        <v>19</v>
      </c>
    </row>
    <row r="51" spans="3:73" s="89" customFormat="1" ht="78.75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4"/>
        <v>53.321634494860859</v>
      </c>
      <c r="K51" s="98">
        <f t="shared" si="25"/>
        <v>-4.9867950908808467</v>
      </c>
      <c r="L51" s="99">
        <f t="shared" si="26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7"/>
        <v>2.9974696356275303</v>
      </c>
      <c r="T51" s="104" t="s">
        <v>231</v>
      </c>
      <c r="U51" s="104">
        <v>590.78</v>
      </c>
      <c r="V51" s="103">
        <f t="shared" si="28"/>
        <v>6.2946862348178136</v>
      </c>
      <c r="W51" s="103">
        <v>0.88</v>
      </c>
      <c r="X51" s="103">
        <v>1.22</v>
      </c>
      <c r="Y51" s="98">
        <f t="shared" si="29"/>
        <v>2.1</v>
      </c>
      <c r="Z51" s="99">
        <f t="shared" si="30"/>
        <v>1.065487361592778</v>
      </c>
      <c r="AA51" s="100">
        <v>5</v>
      </c>
      <c r="AB51" s="102">
        <v>126273</v>
      </c>
      <c r="AC51" s="105">
        <v>716</v>
      </c>
      <c r="AD51" s="106">
        <f t="shared" si="41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2"/>
        <v>0.41882981193406082</v>
      </c>
      <c r="AP51" s="114">
        <f t="shared" si="43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4"/>
        <v>0.83429100456907124</v>
      </c>
      <c r="AV51" s="100">
        <v>0</v>
      </c>
      <c r="AW51" s="102">
        <v>116372</v>
      </c>
      <c r="AX51" s="105">
        <v>126273</v>
      </c>
      <c r="AY51" s="116">
        <f t="shared" si="35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7"/>
        <v>1.2144610349764777</v>
      </c>
      <c r="BJ51" s="100">
        <v>0</v>
      </c>
      <c r="BK51" s="102">
        <v>126273</v>
      </c>
      <c r="BL51" s="105">
        <v>178150</v>
      </c>
      <c r="BM51" s="122">
        <f t="shared" si="48"/>
        <v>1.4108320860358112</v>
      </c>
      <c r="BN51" s="100">
        <v>3</v>
      </c>
      <c r="BO51" s="123" t="s">
        <v>105</v>
      </c>
      <c r="BP51" s="105">
        <v>0</v>
      </c>
      <c r="BQ51" s="92">
        <v>850000</v>
      </c>
      <c r="BR51" s="316">
        <f t="shared" si="38"/>
        <v>138.97972531066057</v>
      </c>
      <c r="BS51" s="120">
        <v>5</v>
      </c>
      <c r="BT51" s="133">
        <f t="shared" si="45"/>
        <v>26</v>
      </c>
      <c r="BU51" s="126">
        <f t="shared" si="46"/>
        <v>21</v>
      </c>
    </row>
    <row r="52" spans="3:73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4"/>
        <v>-14.542253521126753</v>
      </c>
      <c r="K52" s="98">
        <f t="shared" si="25"/>
        <v>-14.391534391534393</v>
      </c>
      <c r="L52" s="99">
        <f t="shared" si="26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7"/>
        <v>1.7353309929789367</v>
      </c>
      <c r="T52" s="104">
        <v>2.25</v>
      </c>
      <c r="U52" s="104">
        <v>376.14</v>
      </c>
      <c r="V52" s="103">
        <f t="shared" si="28"/>
        <v>4.1821476930792381</v>
      </c>
      <c r="W52" s="103">
        <v>0.96</v>
      </c>
      <c r="X52" s="103">
        <v>1.45</v>
      </c>
      <c r="Y52" s="98">
        <f t="shared" si="29"/>
        <v>2.41</v>
      </c>
      <c r="Z52" s="99">
        <f t="shared" si="30"/>
        <v>1.1118593324504809</v>
      </c>
      <c r="AA52" s="100">
        <v>5</v>
      </c>
      <c r="AB52" s="102">
        <v>92053</v>
      </c>
      <c r="AC52" s="105">
        <v>295</v>
      </c>
      <c r="AD52" s="106">
        <f t="shared" si="41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2"/>
        <v>0.42033333333333334</v>
      </c>
      <c r="AP52" s="114">
        <f t="shared" si="43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4"/>
        <v>2.1295036319002731</v>
      </c>
      <c r="AV52" s="100">
        <v>1</v>
      </c>
      <c r="AW52" s="102">
        <v>49679</v>
      </c>
      <c r="AX52" s="105">
        <v>92053</v>
      </c>
      <c r="AY52" s="116">
        <f t="shared" si="35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7"/>
        <v>0.22863016974413647</v>
      </c>
      <c r="BJ52" s="100">
        <v>3</v>
      </c>
      <c r="BK52" s="102">
        <v>92053</v>
      </c>
      <c r="BL52" s="105">
        <v>84108</v>
      </c>
      <c r="BM52" s="122">
        <f t="shared" si="48"/>
        <v>0.91369102582208073</v>
      </c>
      <c r="BN52" s="100">
        <f t="shared" ref="BN52:BN60" si="49">IF(BM52&lt;1,1,IF(BM52&gt;1&lt;1.5,3,5))</f>
        <v>1</v>
      </c>
      <c r="BO52" s="123" t="s">
        <v>105</v>
      </c>
      <c r="BP52" s="105">
        <v>0</v>
      </c>
      <c r="BQ52" s="92">
        <v>0</v>
      </c>
      <c r="BR52" s="316">
        <f t="shared" si="38"/>
        <v>0</v>
      </c>
      <c r="BS52" s="120">
        <v>5</v>
      </c>
      <c r="BT52" s="133">
        <f t="shared" si="45"/>
        <v>24</v>
      </c>
      <c r="BU52" s="126">
        <f t="shared" si="46"/>
        <v>19</v>
      </c>
    </row>
    <row r="53" spans="3:73" s="89" customFormat="1" ht="56.25" hidden="1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4"/>
        <v>-19.895287958115176</v>
      </c>
      <c r="K53" s="98">
        <f t="shared" si="25"/>
        <v>-0.59970014992504161</v>
      </c>
      <c r="L53" s="99">
        <f t="shared" si="26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7"/>
        <v>2.5458692086920869</v>
      </c>
      <c r="T53" s="104">
        <v>2.48</v>
      </c>
      <c r="U53" s="104">
        <v>500.76</v>
      </c>
      <c r="V53" s="103">
        <f t="shared" si="28"/>
        <v>4.4552711152111524</v>
      </c>
      <c r="W53" s="103">
        <v>0.61</v>
      </c>
      <c r="X53" s="103">
        <v>1.1399999999999999</v>
      </c>
      <c r="Y53" s="98">
        <f t="shared" si="29"/>
        <v>1.75</v>
      </c>
      <c r="Z53" s="99">
        <f t="shared" si="30"/>
        <v>0.88970187619042107</v>
      </c>
      <c r="AA53" s="100">
        <v>5</v>
      </c>
      <c r="AB53" s="102">
        <v>125355</v>
      </c>
      <c r="AC53" s="105">
        <v>234</v>
      </c>
      <c r="AD53" s="106">
        <f t="shared" si="41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2"/>
        <v>0.44486833700049683</v>
      </c>
      <c r="AP53" s="114">
        <f t="shared" si="43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4"/>
        <v>2.0331883152027941</v>
      </c>
      <c r="AV53" s="100">
        <v>1</v>
      </c>
      <c r="AW53" s="102">
        <v>59285</v>
      </c>
      <c r="AX53" s="105">
        <v>125355</v>
      </c>
      <c r="AY53" s="116">
        <f t="shared" si="35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7"/>
        <v>0.24071779545827457</v>
      </c>
      <c r="BJ53" s="100">
        <v>3</v>
      </c>
      <c r="BK53" s="102">
        <v>125355</v>
      </c>
      <c r="BL53" s="105">
        <v>105494</v>
      </c>
      <c r="BM53" s="122">
        <f t="shared" si="48"/>
        <v>0.84156196402217698</v>
      </c>
      <c r="BN53" s="100">
        <f t="shared" si="49"/>
        <v>1</v>
      </c>
      <c r="BO53" s="123" t="s">
        <v>105</v>
      </c>
      <c r="BP53" s="105">
        <v>0</v>
      </c>
      <c r="BQ53" s="92">
        <v>0</v>
      </c>
      <c r="BR53" s="316">
        <f t="shared" si="38"/>
        <v>0</v>
      </c>
      <c r="BS53" s="120">
        <v>5</v>
      </c>
      <c r="BT53" s="133">
        <f t="shared" si="45"/>
        <v>25</v>
      </c>
      <c r="BU53" s="126">
        <f t="shared" si="46"/>
        <v>20</v>
      </c>
    </row>
    <row r="54" spans="3:73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4"/>
        <v>1.6672115070284406</v>
      </c>
      <c r="K54" s="98">
        <f t="shared" si="25"/>
        <v>-0.25657472738934928</v>
      </c>
      <c r="L54" s="99">
        <f t="shared" si="26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7"/>
        <v>1.8312916954221301</v>
      </c>
      <c r="T54" s="104">
        <v>2.6</v>
      </c>
      <c r="U54" s="104">
        <v>590.78</v>
      </c>
      <c r="V54" s="103">
        <f t="shared" si="28"/>
        <v>3.7724608925695882</v>
      </c>
      <c r="W54" s="103">
        <v>0.91</v>
      </c>
      <c r="X54" s="103">
        <v>1.1499999999999999</v>
      </c>
      <c r="Y54" s="98">
        <f t="shared" si="29"/>
        <v>2.06</v>
      </c>
      <c r="Z54" s="99">
        <f t="shared" si="30"/>
        <v>0.6385559586596683</v>
      </c>
      <c r="AA54" s="100">
        <v>5</v>
      </c>
      <c r="AB54" s="102">
        <v>87866</v>
      </c>
      <c r="AC54" s="105">
        <v>375</v>
      </c>
      <c r="AD54" s="106">
        <f t="shared" si="41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2"/>
        <v>0.39399143555366228</v>
      </c>
      <c r="AP54" s="114">
        <f t="shared" si="43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4"/>
        <v>2.3746615092868262</v>
      </c>
      <c r="AV54" s="100">
        <v>1</v>
      </c>
      <c r="AW54" s="102">
        <v>82681</v>
      </c>
      <c r="AX54" s="105">
        <v>87866</v>
      </c>
      <c r="AY54" s="116">
        <f t="shared" si="35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7"/>
        <v>0.80595513582536993</v>
      </c>
      <c r="BJ54" s="100">
        <v>1</v>
      </c>
      <c r="BK54" s="102">
        <v>87866</v>
      </c>
      <c r="BL54" s="105">
        <v>152455</v>
      </c>
      <c r="BM54" s="122">
        <f t="shared" si="48"/>
        <v>1.7350852434388728</v>
      </c>
      <c r="BN54" s="100">
        <f t="shared" si="49"/>
        <v>5</v>
      </c>
      <c r="BO54" s="123" t="s">
        <v>105</v>
      </c>
      <c r="BP54" s="105">
        <v>0</v>
      </c>
      <c r="BQ54" s="92">
        <v>0</v>
      </c>
      <c r="BR54" s="316">
        <f t="shared" si="38"/>
        <v>0</v>
      </c>
      <c r="BS54" s="120">
        <v>5</v>
      </c>
      <c r="BT54" s="133">
        <f t="shared" si="45"/>
        <v>24</v>
      </c>
      <c r="BU54" s="126">
        <f t="shared" si="46"/>
        <v>19</v>
      </c>
    </row>
    <row r="55" spans="3:73" s="89" customFormat="1" ht="78.75" hidden="1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4"/>
        <v>-34.059405940594061</v>
      </c>
      <c r="K55" s="98">
        <f t="shared" si="25"/>
        <v>-34.059405940594061</v>
      </c>
      <c r="L55" s="99">
        <f t="shared" si="26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7"/>
        <v>1.250310366232154</v>
      </c>
      <c r="T55" s="104">
        <v>2.5099999999999998</v>
      </c>
      <c r="U55" s="104">
        <v>430.99</v>
      </c>
      <c r="V55" s="103">
        <f t="shared" si="28"/>
        <v>3.7384279950341406</v>
      </c>
      <c r="W55" s="103">
        <v>1.4</v>
      </c>
      <c r="X55" s="103">
        <v>1.59</v>
      </c>
      <c r="Y55" s="98">
        <f t="shared" si="29"/>
        <v>2.99</v>
      </c>
      <c r="Z55" s="99">
        <f t="shared" si="30"/>
        <v>0.86740481102441835</v>
      </c>
      <c r="AA55" s="100">
        <v>5</v>
      </c>
      <c r="AB55" s="102">
        <v>31576</v>
      </c>
      <c r="AC55" s="105">
        <v>1931</v>
      </c>
      <c r="AD55" s="106">
        <f t="shared" si="41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2"/>
        <v>0.19224353120243531</v>
      </c>
      <c r="AP55" s="114">
        <f t="shared" si="43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4"/>
        <v>4.3017488650403148</v>
      </c>
      <c r="AV55" s="100">
        <v>5</v>
      </c>
      <c r="AW55" s="102">
        <v>27500</v>
      </c>
      <c r="AX55" s="105">
        <v>31576</v>
      </c>
      <c r="AY55" s="116">
        <f t="shared" si="35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8"/>
        <v>4.3730048137826198</v>
      </c>
      <c r="BN55" s="100">
        <f t="shared" si="49"/>
        <v>5</v>
      </c>
      <c r="BO55" s="123" t="s">
        <v>105</v>
      </c>
      <c r="BP55" s="105">
        <v>0</v>
      </c>
      <c r="BQ55" s="92">
        <v>0</v>
      </c>
      <c r="BR55" s="316">
        <f t="shared" si="38"/>
        <v>0</v>
      </c>
      <c r="BS55" s="120">
        <v>5</v>
      </c>
      <c r="BT55" s="133">
        <f t="shared" si="45"/>
        <v>22</v>
      </c>
      <c r="BU55" s="126">
        <f t="shared" si="46"/>
        <v>17</v>
      </c>
    </row>
    <row r="56" spans="3:73" s="89" customFormat="1" ht="78.75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4"/>
        <v>-15.904292751583398</v>
      </c>
      <c r="K56" s="98">
        <f t="shared" si="25"/>
        <v>-11.350148367952514</v>
      </c>
      <c r="L56" s="99">
        <f t="shared" si="26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7"/>
        <v>2.204399076436991</v>
      </c>
      <c r="T56" s="104">
        <v>2.35</v>
      </c>
      <c r="U56" s="104">
        <v>467.41</v>
      </c>
      <c r="V56" s="103">
        <f t="shared" si="28"/>
        <v>5.8857455340867659</v>
      </c>
      <c r="W56" s="103">
        <v>1.42</v>
      </c>
      <c r="X56" s="103">
        <v>1.25</v>
      </c>
      <c r="Y56" s="98">
        <f t="shared" si="29"/>
        <v>2.67</v>
      </c>
      <c r="Z56" s="99">
        <f t="shared" si="30"/>
        <v>1.2592254196715442</v>
      </c>
      <c r="AA56" s="100">
        <v>5</v>
      </c>
      <c r="AB56" s="102">
        <v>187515</v>
      </c>
      <c r="AC56" s="105">
        <v>595</v>
      </c>
      <c r="AD56" s="106">
        <f t="shared" si="41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2"/>
        <v>0.64217465753424663</v>
      </c>
      <c r="AP56" s="114">
        <f t="shared" si="43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4"/>
        <v>1.317119466663641</v>
      </c>
      <c r="AV56" s="100">
        <v>0</v>
      </c>
      <c r="AW56" s="102">
        <v>72560</v>
      </c>
      <c r="AX56" s="105">
        <v>187515</v>
      </c>
      <c r="AY56" s="116">
        <f t="shared" si="35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8"/>
        <v>0.67819107804708956</v>
      </c>
      <c r="BN56" s="100">
        <f t="shared" si="49"/>
        <v>1</v>
      </c>
      <c r="BO56" s="123" t="s">
        <v>242</v>
      </c>
      <c r="BP56" s="105">
        <v>5</v>
      </c>
      <c r="BQ56" s="92">
        <v>323700</v>
      </c>
      <c r="BR56" s="316">
        <f t="shared" si="38"/>
        <v>90.292887029288707</v>
      </c>
      <c r="BS56" s="120">
        <v>5</v>
      </c>
      <c r="BT56" s="133">
        <f t="shared" si="45"/>
        <v>25</v>
      </c>
      <c r="BU56" s="126">
        <f t="shared" si="46"/>
        <v>20</v>
      </c>
    </row>
    <row r="57" spans="3:73" s="89" customFormat="1" ht="56.25" hidden="1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4"/>
        <v>-12.288851351351354</v>
      </c>
      <c r="K57" s="98">
        <f t="shared" si="25"/>
        <v>-7.975188303057152</v>
      </c>
      <c r="L57" s="99">
        <f t="shared" si="26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7"/>
        <v>1.8133573388203017</v>
      </c>
      <c r="T57" s="104">
        <v>2.25</v>
      </c>
      <c r="U57" s="104">
        <v>376.14</v>
      </c>
      <c r="V57" s="103">
        <f t="shared" si="28"/>
        <v>4.5333933470507546</v>
      </c>
      <c r="W57" s="103">
        <v>1.03</v>
      </c>
      <c r="X57" s="103">
        <v>1.47</v>
      </c>
      <c r="Y57" s="98">
        <f t="shared" si="29"/>
        <v>2.5</v>
      </c>
      <c r="Z57" s="99">
        <f t="shared" si="30"/>
        <v>1.2052409600283815</v>
      </c>
      <c r="AA57" s="100">
        <v>5</v>
      </c>
      <c r="AB57" s="102">
        <v>35895</v>
      </c>
      <c r="AC57" s="105">
        <v>140</v>
      </c>
      <c r="AD57" s="106">
        <f t="shared" si="41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2"/>
        <v>0.24585616438356164</v>
      </c>
      <c r="AP57" s="114">
        <f t="shared" si="43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4"/>
        <v>2.2477996709841674</v>
      </c>
      <c r="AV57" s="100">
        <v>1</v>
      </c>
      <c r="AW57" s="102">
        <v>25560</v>
      </c>
      <c r="AX57" s="105">
        <v>35895</v>
      </c>
      <c r="AY57" s="116">
        <f t="shared" si="35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8"/>
        <v>2.2887588800668617</v>
      </c>
      <c r="BN57" s="100">
        <f t="shared" si="49"/>
        <v>5</v>
      </c>
      <c r="BO57" s="123" t="s">
        <v>170</v>
      </c>
      <c r="BP57" s="105">
        <v>1</v>
      </c>
      <c r="BQ57" s="92">
        <v>0</v>
      </c>
      <c r="BR57" s="316">
        <f t="shared" si="38"/>
        <v>0</v>
      </c>
      <c r="BS57" s="120">
        <v>5</v>
      </c>
      <c r="BT57" s="133">
        <f t="shared" si="45"/>
        <v>24</v>
      </c>
      <c r="BU57" s="126">
        <f t="shared" si="46"/>
        <v>19</v>
      </c>
    </row>
    <row r="58" spans="3:73" s="89" customFormat="1" ht="56.25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4"/>
        <v>1.7436380772855671</v>
      </c>
      <c r="K58" s="98">
        <f t="shared" si="25"/>
        <v>-17.846270928462701</v>
      </c>
      <c r="L58" s="99">
        <f t="shared" si="26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7"/>
        <v>2.482138457748214</v>
      </c>
      <c r="T58" s="104">
        <v>2.6</v>
      </c>
      <c r="U58" s="104">
        <v>590.78</v>
      </c>
      <c r="V58" s="103">
        <f t="shared" si="28"/>
        <v>6.8010593742301069</v>
      </c>
      <c r="W58" s="103">
        <v>1.04</v>
      </c>
      <c r="X58" s="103">
        <v>1.7</v>
      </c>
      <c r="Y58" s="98">
        <f t="shared" si="29"/>
        <v>2.74</v>
      </c>
      <c r="Z58" s="99">
        <f t="shared" si="30"/>
        <v>1.1512000024086981</v>
      </c>
      <c r="AA58" s="100">
        <v>5</v>
      </c>
      <c r="AB58" s="102">
        <v>105000</v>
      </c>
      <c r="AC58" s="105">
        <v>650</v>
      </c>
      <c r="AD58" s="106">
        <f t="shared" si="41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2"/>
        <v>0.57534246575342463</v>
      </c>
      <c r="AP58" s="114">
        <f t="shared" si="43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4"/>
        <v>1.4146492516620184</v>
      </c>
      <c r="AV58" s="100">
        <v>0</v>
      </c>
      <c r="AW58" s="102">
        <v>40300</v>
      </c>
      <c r="AX58" s="105">
        <v>105000</v>
      </c>
      <c r="AY58" s="116">
        <f t="shared" si="35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8"/>
        <v>0.89451428571428571</v>
      </c>
      <c r="BN58" s="100">
        <f t="shared" si="49"/>
        <v>1</v>
      </c>
      <c r="BO58" s="123" t="s">
        <v>246</v>
      </c>
      <c r="BP58" s="105">
        <v>3</v>
      </c>
      <c r="BQ58" s="92">
        <v>175000</v>
      </c>
      <c r="BR58" s="316">
        <f t="shared" si="38"/>
        <v>81.056044465030112</v>
      </c>
      <c r="BS58" s="120">
        <v>5</v>
      </c>
      <c r="BT58" s="133">
        <f t="shared" si="45"/>
        <v>28</v>
      </c>
      <c r="BU58" s="126">
        <f t="shared" si="46"/>
        <v>23</v>
      </c>
    </row>
    <row r="59" spans="3:73" s="89" customFormat="1" ht="56.25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4"/>
        <v>-22.439491316833042</v>
      </c>
      <c r="K59" s="98">
        <f t="shared" si="25"/>
        <v>-12.048379593735461</v>
      </c>
      <c r="L59" s="99">
        <f t="shared" si="26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7"/>
        <v>2.3878987790468691</v>
      </c>
      <c r="T59" s="104">
        <v>2.6</v>
      </c>
      <c r="U59" s="104">
        <v>590.78</v>
      </c>
      <c r="V59" s="103">
        <f t="shared" si="28"/>
        <v>6.3040527766837338</v>
      </c>
      <c r="W59" s="103">
        <v>1.01</v>
      </c>
      <c r="X59" s="103">
        <v>1.63</v>
      </c>
      <c r="Y59" s="98">
        <f t="shared" si="29"/>
        <v>2.6399999999999997</v>
      </c>
      <c r="Z59" s="99">
        <f t="shared" si="30"/>
        <v>1.0670728150383788</v>
      </c>
      <c r="AA59" s="100">
        <v>5</v>
      </c>
      <c r="AB59" s="102">
        <v>272221</v>
      </c>
      <c r="AC59" s="105">
        <v>370</v>
      </c>
      <c r="AD59" s="106">
        <f t="shared" si="41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2"/>
        <v>0.17673245471661364</v>
      </c>
      <c r="AP59" s="114">
        <f t="shared" si="43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4"/>
        <v>4.2622734331370049</v>
      </c>
      <c r="AV59" s="100">
        <v>5</v>
      </c>
      <c r="AW59" s="102">
        <v>145509</v>
      </c>
      <c r="AX59" s="105">
        <v>272221</v>
      </c>
      <c r="AY59" s="116">
        <f t="shared" si="35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8"/>
        <v>0.55157390502569603</v>
      </c>
      <c r="BN59" s="100">
        <f t="shared" si="49"/>
        <v>1</v>
      </c>
      <c r="BO59" s="123" t="s">
        <v>248</v>
      </c>
      <c r="BP59" s="105">
        <v>3</v>
      </c>
      <c r="BQ59" s="92">
        <v>1961120</v>
      </c>
      <c r="BR59" s="316">
        <f t="shared" si="38"/>
        <v>345.75458392101552</v>
      </c>
      <c r="BS59" s="120">
        <v>5</v>
      </c>
      <c r="BT59" s="133">
        <f t="shared" si="45"/>
        <v>24</v>
      </c>
      <c r="BU59" s="126">
        <f t="shared" si="46"/>
        <v>19</v>
      </c>
    </row>
    <row r="60" spans="3:73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4"/>
        <v>-18.002517834662186</v>
      </c>
      <c r="K60" s="98">
        <f t="shared" si="25"/>
        <v>-14.109890109890117</v>
      </c>
      <c r="L60" s="99">
        <f t="shared" si="26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7"/>
        <v>2.7633298484056454</v>
      </c>
      <c r="T60" s="104">
        <v>2.5099999999999998</v>
      </c>
      <c r="U60" s="104">
        <v>430.99</v>
      </c>
      <c r="V60" s="103">
        <f t="shared" si="28"/>
        <v>7.820223470987977</v>
      </c>
      <c r="W60" s="103">
        <v>1.24</v>
      </c>
      <c r="X60" s="103">
        <v>1.59</v>
      </c>
      <c r="Y60" s="98">
        <f t="shared" si="29"/>
        <v>2.83</v>
      </c>
      <c r="Z60" s="99">
        <f t="shared" si="30"/>
        <v>1.8144790995122804</v>
      </c>
      <c r="AA60" s="100">
        <v>5</v>
      </c>
      <c r="AB60" s="102">
        <v>80375</v>
      </c>
      <c r="AC60" s="105">
        <v>500</v>
      </c>
      <c r="AD60" s="106">
        <f t="shared" si="41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2"/>
        <v>0.18350456621004566</v>
      </c>
      <c r="AP60" s="114">
        <f t="shared" si="43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4"/>
        <v>5.3526809914651823</v>
      </c>
      <c r="AV60" s="100">
        <v>5</v>
      </c>
      <c r="AW60" s="102">
        <v>67802</v>
      </c>
      <c r="AX60" s="105">
        <v>80375</v>
      </c>
      <c r="AY60" s="116">
        <f t="shared" si="35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8"/>
        <v>1.9494121306376362</v>
      </c>
      <c r="BN60" s="100">
        <f t="shared" si="49"/>
        <v>5</v>
      </c>
      <c r="BO60" s="123" t="s">
        <v>105</v>
      </c>
      <c r="BP60" s="105">
        <v>0</v>
      </c>
      <c r="BQ60" s="92">
        <v>0</v>
      </c>
      <c r="BR60" s="316">
        <f t="shared" si="38"/>
        <v>0</v>
      </c>
      <c r="BS60" s="120">
        <v>5</v>
      </c>
      <c r="BT60" s="133">
        <f t="shared" si="45"/>
        <v>23</v>
      </c>
      <c r="BU60" s="126">
        <f t="shared" si="46"/>
        <v>18</v>
      </c>
    </row>
    <row r="61" spans="3:73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4"/>
        <v>-2.738198488415307</v>
      </c>
      <c r="K61" s="98">
        <f t="shared" si="25"/>
        <v>-3.0505125355069822</v>
      </c>
      <c r="L61" s="99">
        <f t="shared" si="26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7"/>
        <v>2.4208453736755624</v>
      </c>
      <c r="T61" s="104">
        <v>2.25</v>
      </c>
      <c r="U61" s="104">
        <v>376.14</v>
      </c>
      <c r="V61" s="103">
        <f t="shared" si="28"/>
        <v>4.599606209983568</v>
      </c>
      <c r="W61" s="103">
        <v>0.69</v>
      </c>
      <c r="X61" s="103">
        <v>1.21</v>
      </c>
      <c r="Y61" s="98">
        <f t="shared" si="29"/>
        <v>1.9</v>
      </c>
      <c r="Z61" s="99">
        <f t="shared" si="30"/>
        <v>1.2228442095984389</v>
      </c>
      <c r="AA61" s="100">
        <v>5</v>
      </c>
      <c r="AB61" s="102">
        <v>352930</v>
      </c>
      <c r="AC61" s="105">
        <v>328.33</v>
      </c>
      <c r="AD61" s="106">
        <f t="shared" si="41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2"/>
        <v>0.26859208523592082</v>
      </c>
      <c r="AP61" s="114">
        <f t="shared" si="43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4"/>
        <v>3.1260510977920428</v>
      </c>
      <c r="AV61" s="100">
        <v>3</v>
      </c>
      <c r="AW61" s="102">
        <v>201609</v>
      </c>
      <c r="AX61" s="105">
        <v>352930</v>
      </c>
      <c r="AY61" s="116">
        <f t="shared" si="35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50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8"/>
        <v>1.0644603745785284</v>
      </c>
      <c r="BN61" s="100">
        <v>3</v>
      </c>
      <c r="BO61" s="123" t="s">
        <v>105</v>
      </c>
      <c r="BP61" s="105">
        <v>0</v>
      </c>
      <c r="BQ61" s="92">
        <v>0</v>
      </c>
      <c r="BR61" s="316">
        <f t="shared" si="38"/>
        <v>0</v>
      </c>
      <c r="BS61" s="120">
        <v>5</v>
      </c>
      <c r="BT61" s="133">
        <f t="shared" si="45"/>
        <v>26</v>
      </c>
      <c r="BU61" s="126">
        <f t="shared" si="46"/>
        <v>21</v>
      </c>
    </row>
    <row r="62" spans="3:73" s="89" customFormat="1" ht="56.25" x14ac:dyDescent="0.2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4"/>
        <v>-5.3126792885828991</v>
      </c>
      <c r="K62" s="98">
        <f t="shared" si="25"/>
        <v>-5.7022054622328966</v>
      </c>
      <c r="L62" s="99">
        <f t="shared" si="26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7"/>
        <v>1.7997142857142858</v>
      </c>
      <c r="T62" s="104">
        <v>2.25</v>
      </c>
      <c r="U62" s="104">
        <v>376.14</v>
      </c>
      <c r="V62" s="103">
        <f t="shared" si="28"/>
        <v>4.9672114285714288</v>
      </c>
      <c r="W62" s="103">
        <v>1.17</v>
      </c>
      <c r="X62" s="103">
        <v>1.59</v>
      </c>
      <c r="Y62" s="98">
        <f t="shared" si="29"/>
        <v>2.76</v>
      </c>
      <c r="Z62" s="99">
        <f t="shared" si="30"/>
        <v>1.3205751657817379</v>
      </c>
      <c r="AA62" s="100">
        <v>5</v>
      </c>
      <c r="AB62" s="102">
        <v>199590</v>
      </c>
      <c r="AC62" s="105">
        <v>237</v>
      </c>
      <c r="AD62" s="106">
        <f t="shared" si="41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2"/>
        <v>0.19529354207436397</v>
      </c>
      <c r="AP62" s="114">
        <f t="shared" si="43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4"/>
        <v>3.9725971186825917</v>
      </c>
      <c r="AV62" s="100">
        <v>5</v>
      </c>
      <c r="AW62" s="102">
        <v>166076</v>
      </c>
      <c r="AX62" s="105">
        <v>199590</v>
      </c>
      <c r="AY62" s="116">
        <f t="shared" si="35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50"/>
        <v>0.3143219773043906</v>
      </c>
      <c r="BJ62" s="100">
        <v>3</v>
      </c>
      <c r="BK62" s="102">
        <v>199590</v>
      </c>
      <c r="BL62" s="105">
        <v>293140</v>
      </c>
      <c r="BM62" s="122">
        <f t="shared" si="48"/>
        <v>1.4687108572573777</v>
      </c>
      <c r="BN62" s="100">
        <v>3</v>
      </c>
      <c r="BO62" s="123" t="s">
        <v>252</v>
      </c>
      <c r="BP62" s="105">
        <v>5</v>
      </c>
      <c r="BQ62" s="92">
        <v>1550000</v>
      </c>
      <c r="BR62" s="316">
        <f t="shared" si="38"/>
        <v>187.83325254483762</v>
      </c>
      <c r="BS62" s="120">
        <v>5</v>
      </c>
      <c r="BT62" s="133">
        <f t="shared" si="45"/>
        <v>23</v>
      </c>
      <c r="BU62" s="126">
        <f t="shared" si="46"/>
        <v>18</v>
      </c>
    </row>
    <row r="63" spans="3:73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4"/>
        <v>0</v>
      </c>
      <c r="K63" s="98">
        <f t="shared" si="25"/>
        <v>0</v>
      </c>
      <c r="L63" s="99">
        <f t="shared" si="26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7"/>
        <v>1.9930933655979028</v>
      </c>
      <c r="T63" s="104">
        <v>2.25</v>
      </c>
      <c r="U63" s="104">
        <v>376.14</v>
      </c>
      <c r="V63" s="103">
        <f t="shared" si="28"/>
        <v>3.6074989917322045</v>
      </c>
      <c r="W63" s="103">
        <v>0.87</v>
      </c>
      <c r="X63" s="103">
        <v>0.94</v>
      </c>
      <c r="Y63" s="98">
        <f t="shared" si="29"/>
        <v>1.81</v>
      </c>
      <c r="Z63" s="99">
        <f t="shared" si="30"/>
        <v>0.9590841154177181</v>
      </c>
      <c r="AA63" s="100">
        <v>5</v>
      </c>
      <c r="AB63" s="102">
        <v>39535</v>
      </c>
      <c r="AC63" s="105">
        <v>240</v>
      </c>
      <c r="AD63" s="106">
        <f t="shared" si="41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2"/>
        <v>0.54157534246575345</v>
      </c>
      <c r="AP63" s="114">
        <f t="shared" si="43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4"/>
        <v>1.3787814325380146</v>
      </c>
      <c r="AV63" s="100">
        <v>0</v>
      </c>
      <c r="AW63" s="102">
        <v>24907</v>
      </c>
      <c r="AX63" s="105">
        <v>39535</v>
      </c>
      <c r="AY63" s="116">
        <f t="shared" si="35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50"/>
        <v>2.0753839095349904</v>
      </c>
      <c r="BJ63" s="100">
        <v>0</v>
      </c>
      <c r="BK63" s="102">
        <v>39535</v>
      </c>
      <c r="BL63" s="105">
        <v>39535</v>
      </c>
      <c r="BM63" s="122">
        <f t="shared" si="48"/>
        <v>1</v>
      </c>
      <c r="BN63" s="100">
        <v>3</v>
      </c>
      <c r="BO63" s="123" t="s">
        <v>105</v>
      </c>
      <c r="BP63" s="105">
        <v>0</v>
      </c>
      <c r="BQ63" s="92">
        <v>0</v>
      </c>
      <c r="BR63" s="316">
        <f t="shared" si="38"/>
        <v>0</v>
      </c>
      <c r="BS63" s="120">
        <v>5</v>
      </c>
      <c r="BT63" s="133">
        <f t="shared" si="45"/>
        <v>24</v>
      </c>
      <c r="BU63" s="126">
        <f t="shared" si="46"/>
        <v>19</v>
      </c>
    </row>
    <row r="64" spans="3:73" s="89" customFormat="1" ht="22.5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4"/>
        <v>-23.440453686200385</v>
      </c>
      <c r="K64" s="98">
        <f t="shared" si="25"/>
        <v>-34.012219959266801</v>
      </c>
      <c r="L64" s="99">
        <f t="shared" si="26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7"/>
        <v>2.4870020964360586</v>
      </c>
      <c r="T64" s="104">
        <v>2.6</v>
      </c>
      <c r="U64" s="104">
        <v>590.78</v>
      </c>
      <c r="V64" s="103">
        <f t="shared" si="28"/>
        <v>4.3522536687631028</v>
      </c>
      <c r="W64" s="103">
        <v>0.78</v>
      </c>
      <c r="X64" s="103">
        <v>0.97</v>
      </c>
      <c r="Y64" s="98">
        <f t="shared" si="29"/>
        <v>1.75</v>
      </c>
      <c r="Z64" s="99">
        <f t="shared" si="30"/>
        <v>0.73669617603221216</v>
      </c>
      <c r="AA64" s="100">
        <v>5</v>
      </c>
      <c r="AB64" s="102">
        <v>66784</v>
      </c>
      <c r="AC64" s="105">
        <v>230</v>
      </c>
      <c r="AD64" s="106">
        <f t="shared" si="41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2"/>
        <v>0.13069275929549903</v>
      </c>
      <c r="AP64" s="114">
        <f t="shared" si="43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4"/>
        <v>7.5502069386187101</v>
      </c>
      <c r="AV64" s="100">
        <v>5</v>
      </c>
      <c r="AW64" s="102">
        <v>47502</v>
      </c>
      <c r="AX64" s="105">
        <v>66784</v>
      </c>
      <c r="AY64" s="116">
        <f t="shared" si="35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50"/>
        <v>0</v>
      </c>
      <c r="BJ64" s="100">
        <v>5</v>
      </c>
      <c r="BK64" s="102">
        <v>66784</v>
      </c>
      <c r="BL64" s="105">
        <v>52137</v>
      </c>
      <c r="BM64" s="122">
        <f t="shared" si="48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92">
        <v>3406690</v>
      </c>
      <c r="BR64" s="316">
        <f t="shared" si="38"/>
        <v>2102.8950617283949</v>
      </c>
      <c r="BS64" s="120">
        <v>5</v>
      </c>
      <c r="BT64" s="133">
        <f t="shared" si="45"/>
        <v>19</v>
      </c>
      <c r="BU64" s="126">
        <f t="shared" si="46"/>
        <v>14</v>
      </c>
    </row>
    <row r="65" spans="3:73" s="89" customFormat="1" ht="45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4"/>
        <v>68.010752688172062</v>
      </c>
      <c r="K65" s="98">
        <f t="shared" si="25"/>
        <v>-6.9478908188585535</v>
      </c>
      <c r="L65" s="99">
        <f t="shared" si="26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7"/>
        <v>4.3069162045594576</v>
      </c>
      <c r="T65" s="104">
        <v>2.48</v>
      </c>
      <c r="U65" s="104">
        <v>500.76</v>
      </c>
      <c r="V65" s="103">
        <f t="shared" si="28"/>
        <v>9.9059072704867521</v>
      </c>
      <c r="W65" s="103">
        <v>0.81</v>
      </c>
      <c r="X65" s="103">
        <v>1.49</v>
      </c>
      <c r="Y65" s="98">
        <f t="shared" si="29"/>
        <v>2.2999999999999998</v>
      </c>
      <c r="Z65" s="99">
        <f t="shared" si="30"/>
        <v>1.9781746286617847</v>
      </c>
      <c r="AA65" s="100">
        <v>5</v>
      </c>
      <c r="AB65" s="102">
        <v>166411</v>
      </c>
      <c r="AC65" s="105">
        <v>442</v>
      </c>
      <c r="AD65" s="106">
        <f t="shared" si="41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2"/>
        <v>0.56990068493150692</v>
      </c>
      <c r="AP65" s="114">
        <f t="shared" si="43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4"/>
        <v>1.0290020058217573</v>
      </c>
      <c r="AV65" s="100">
        <v>0</v>
      </c>
      <c r="AW65" s="102">
        <v>129376</v>
      </c>
      <c r="AX65" s="105">
        <v>166411</v>
      </c>
      <c r="AY65" s="116">
        <f t="shared" si="35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50"/>
        <v>0.27534829402184613</v>
      </c>
      <c r="BJ65" s="100">
        <v>3</v>
      </c>
      <c r="BK65" s="102">
        <v>166411</v>
      </c>
      <c r="BL65" s="105">
        <v>166411</v>
      </c>
      <c r="BM65" s="122">
        <f t="shared" si="48"/>
        <v>1</v>
      </c>
      <c r="BN65" s="100">
        <v>3</v>
      </c>
      <c r="BO65" s="123" t="s">
        <v>105</v>
      </c>
      <c r="BP65" s="105">
        <v>0</v>
      </c>
      <c r="BQ65" s="92">
        <v>359000</v>
      </c>
      <c r="BR65" s="316">
        <f t="shared" si="38"/>
        <v>95.733333333333334</v>
      </c>
      <c r="BS65" s="120">
        <v>5</v>
      </c>
      <c r="BT65" s="133">
        <f t="shared" si="45"/>
        <v>28</v>
      </c>
      <c r="BU65" s="126">
        <f t="shared" si="46"/>
        <v>23</v>
      </c>
    </row>
    <row r="66" spans="3:73" s="89" customFormat="1" ht="56.25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4"/>
        <v>45.124212087504645</v>
      </c>
      <c r="K66" s="98">
        <f t="shared" si="25"/>
        <v>8.7524312308974572</v>
      </c>
      <c r="L66" s="99">
        <f t="shared" si="26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7"/>
        <v>1.7543886198547216</v>
      </c>
      <c r="T66" s="104">
        <v>2.48</v>
      </c>
      <c r="U66" s="104">
        <v>500.76</v>
      </c>
      <c r="V66" s="103">
        <f t="shared" si="28"/>
        <v>4.8070248184019375</v>
      </c>
      <c r="W66" s="103">
        <v>1.01</v>
      </c>
      <c r="X66" s="103">
        <v>1.73</v>
      </c>
      <c r="Y66" s="98">
        <f t="shared" si="29"/>
        <v>2.74</v>
      </c>
      <c r="Z66" s="99">
        <f t="shared" si="30"/>
        <v>0.95994584599447597</v>
      </c>
      <c r="AA66" s="100">
        <v>5</v>
      </c>
      <c r="AB66" s="102">
        <v>68942</v>
      </c>
      <c r="AC66" s="105">
        <v>83</v>
      </c>
      <c r="AD66" s="106">
        <f t="shared" si="41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2"/>
        <v>0.20597839888857353</v>
      </c>
      <c r="AP66" s="114">
        <f t="shared" si="43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4"/>
        <v>2.3421770080035449</v>
      </c>
      <c r="AV66" s="100">
        <v>1</v>
      </c>
      <c r="AW66" s="102">
        <v>54016</v>
      </c>
      <c r="AX66" s="105">
        <v>68942</v>
      </c>
      <c r="AY66" s="116">
        <f t="shared" si="35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50"/>
        <v>0</v>
      </c>
      <c r="BJ66" s="100">
        <v>5</v>
      </c>
      <c r="BK66" s="102">
        <v>68942</v>
      </c>
      <c r="BL66" s="105">
        <v>55958</v>
      </c>
      <c r="BM66" s="122">
        <f t="shared" si="48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92">
        <v>231250</v>
      </c>
      <c r="BR66" s="316">
        <f t="shared" si="38"/>
        <v>59.082779764946345</v>
      </c>
      <c r="BS66" s="120">
        <v>5</v>
      </c>
      <c r="BT66" s="133">
        <f t="shared" si="45"/>
        <v>21</v>
      </c>
      <c r="BU66" s="126">
        <f t="shared" si="46"/>
        <v>16</v>
      </c>
    </row>
    <row r="67" spans="3:73" s="89" customFormat="1" ht="45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4"/>
        <v>-9.7474252084355157</v>
      </c>
      <c r="K67" s="98">
        <f t="shared" si="25"/>
        <v>2.4495476687543629</v>
      </c>
      <c r="L67" s="99">
        <f t="shared" si="26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7"/>
        <v>1.5148847707293893</v>
      </c>
      <c r="T67" s="104">
        <v>2.25</v>
      </c>
      <c r="U67" s="104">
        <v>376.14</v>
      </c>
      <c r="V67" s="103">
        <f t="shared" si="28"/>
        <v>3.0903649322879541</v>
      </c>
      <c r="W67" s="103">
        <v>0.89</v>
      </c>
      <c r="X67" s="103">
        <v>1.1499999999999999</v>
      </c>
      <c r="Y67" s="98">
        <f t="shared" si="29"/>
        <v>2.04</v>
      </c>
      <c r="Z67" s="99">
        <f t="shared" si="30"/>
        <v>0.82159965233369348</v>
      </c>
      <c r="AA67" s="100">
        <v>5</v>
      </c>
      <c r="AB67" s="102">
        <v>378504</v>
      </c>
      <c r="AC67" s="105">
        <v>560</v>
      </c>
      <c r="AD67" s="106">
        <f t="shared" si="41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2"/>
        <v>0.5457880317231435</v>
      </c>
      <c r="AP67" s="114">
        <f t="shared" si="43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4"/>
        <v>1.7895450780258502</v>
      </c>
      <c r="AV67" s="100">
        <v>1</v>
      </c>
      <c r="AW67" s="102">
        <v>182971</v>
      </c>
      <c r="AX67" s="105">
        <v>378504</v>
      </c>
      <c r="AY67" s="116">
        <f t="shared" si="35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50"/>
        <v>0</v>
      </c>
      <c r="BJ67" s="100">
        <v>5</v>
      </c>
      <c r="BK67" s="102">
        <v>378504</v>
      </c>
      <c r="BL67" s="105">
        <v>190549</v>
      </c>
      <c r="BM67" s="122">
        <f t="shared" si="48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92">
        <v>399000</v>
      </c>
      <c r="BR67" s="316">
        <f t="shared" si="38"/>
        <v>54.204591767422905</v>
      </c>
      <c r="BS67" s="120">
        <v>5</v>
      </c>
      <c r="BT67" s="133">
        <f t="shared" si="45"/>
        <v>25</v>
      </c>
      <c r="BU67" s="126">
        <f t="shared" si="46"/>
        <v>20</v>
      </c>
    </row>
    <row r="68" spans="3:73" s="89" customFormat="1" ht="78.75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4"/>
        <v>-6.899601946041571</v>
      </c>
      <c r="K68" s="98">
        <f t="shared" si="25"/>
        <v>-10.157917200170715</v>
      </c>
      <c r="L68" s="99">
        <f t="shared" si="26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7"/>
        <v>1.5153890824622531</v>
      </c>
      <c r="T68" s="104">
        <v>2.35</v>
      </c>
      <c r="U68" s="104">
        <v>467.41</v>
      </c>
      <c r="V68" s="103">
        <f t="shared" si="28"/>
        <v>2.8489314750290355</v>
      </c>
      <c r="W68" s="103">
        <v>0.7</v>
      </c>
      <c r="X68" s="103">
        <v>1.18</v>
      </c>
      <c r="Y68" s="98">
        <f t="shared" si="29"/>
        <v>1.88</v>
      </c>
      <c r="Z68" s="99">
        <f t="shared" si="30"/>
        <v>0.60951444663764909</v>
      </c>
      <c r="AA68" s="100">
        <v>5</v>
      </c>
      <c r="AB68" s="102">
        <v>57917</v>
      </c>
      <c r="AC68" s="105">
        <v>135</v>
      </c>
      <c r="AD68" s="106">
        <f t="shared" si="41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2"/>
        <v>0.24793236301369861</v>
      </c>
      <c r="AP68" s="114">
        <f t="shared" si="43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4"/>
        <v>2.6515208613420542</v>
      </c>
      <c r="AV68" s="100">
        <v>3</v>
      </c>
      <c r="AW68" s="102">
        <v>39407</v>
      </c>
      <c r="AX68" s="105">
        <v>57917</v>
      </c>
      <c r="AY68" s="116">
        <f t="shared" si="35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50"/>
        <v>0</v>
      </c>
      <c r="BJ68" s="100">
        <v>5</v>
      </c>
      <c r="BK68" s="102">
        <v>57917</v>
      </c>
      <c r="BL68" s="105">
        <v>62423</v>
      </c>
      <c r="BM68" s="122">
        <f t="shared" si="48"/>
        <v>1.0778009910734327</v>
      </c>
      <c r="BN68" s="100">
        <v>3</v>
      </c>
      <c r="BO68" s="123" t="s">
        <v>105</v>
      </c>
      <c r="BP68" s="105">
        <v>0</v>
      </c>
      <c r="BQ68" s="92">
        <v>270000</v>
      </c>
      <c r="BR68" s="316">
        <f t="shared" si="38"/>
        <v>128.26603325415678</v>
      </c>
      <c r="BS68" s="120">
        <v>5</v>
      </c>
      <c r="BT68" s="133">
        <f t="shared" si="45"/>
        <v>20</v>
      </c>
      <c r="BU68" s="126">
        <f t="shared" si="46"/>
        <v>15</v>
      </c>
    </row>
    <row r="69" spans="3:73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4"/>
        <v>-6.1215932914046078</v>
      </c>
      <c r="K69" s="98">
        <f t="shared" si="25"/>
        <v>-3.3246977547495788</v>
      </c>
      <c r="L69" s="99">
        <f t="shared" si="26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7"/>
        <v>4.4816928197812649</v>
      </c>
      <c r="T69" s="104">
        <v>2.5099999999999998</v>
      </c>
      <c r="U69" s="104">
        <v>430.99</v>
      </c>
      <c r="V69" s="103">
        <f t="shared" si="28"/>
        <v>12.68319067998098</v>
      </c>
      <c r="W69" s="103">
        <v>1.24</v>
      </c>
      <c r="X69" s="103">
        <v>1.59</v>
      </c>
      <c r="Y69" s="98">
        <f t="shared" si="29"/>
        <v>2.83</v>
      </c>
      <c r="Z69" s="99">
        <f t="shared" si="30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5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30">
        <v>0</v>
      </c>
      <c r="BR69" s="316">
        <f t="shared" si="38"/>
        <v>0</v>
      </c>
      <c r="BS69" s="120">
        <v>5</v>
      </c>
      <c r="BT69" s="133" t="e">
        <f t="shared" si="45"/>
        <v>#VALUE!</v>
      </c>
      <c r="BU69" s="126" t="e">
        <f t="shared" si="46"/>
        <v>#VALUE!</v>
      </c>
    </row>
    <row r="70" spans="3:73" s="89" customFormat="1" ht="45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4"/>
        <v>-6.2184220753983652</v>
      </c>
      <c r="K70" s="98">
        <f t="shared" si="25"/>
        <v>-4.662188858158828</v>
      </c>
      <c r="L70" s="99">
        <f t="shared" si="26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7"/>
        <v>1.9707562568008703</v>
      </c>
      <c r="T70" s="104">
        <v>2.35</v>
      </c>
      <c r="U70" s="104">
        <v>467.41</v>
      </c>
      <c r="V70" s="103">
        <f t="shared" si="28"/>
        <v>3.5473612622415662</v>
      </c>
      <c r="W70" s="103">
        <v>0.65</v>
      </c>
      <c r="X70" s="103">
        <v>1.1499999999999999</v>
      </c>
      <c r="Y70" s="98">
        <f t="shared" si="29"/>
        <v>1.7999999999999998</v>
      </c>
      <c r="Z70" s="99">
        <f t="shared" si="30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51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2">AL70/AN70</f>
        <v>0.20547031963470322</v>
      </c>
      <c r="AP70" s="114">
        <f t="shared" ref="AP70:AP82" si="53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4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5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5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6">BL70/BK70</f>
        <v>1.3339970665362906</v>
      </c>
      <c r="BN70" s="100">
        <v>3</v>
      </c>
      <c r="BO70" s="123" t="s">
        <v>105</v>
      </c>
      <c r="BP70" s="105">
        <v>0</v>
      </c>
      <c r="BQ70" s="92">
        <v>208019</v>
      </c>
      <c r="BR70" s="316">
        <f t="shared" si="38"/>
        <v>86.20762536261914</v>
      </c>
      <c r="BS70" s="120">
        <v>5</v>
      </c>
      <c r="BT70" s="133">
        <f t="shared" si="45"/>
        <v>25</v>
      </c>
      <c r="BU70" s="126">
        <f t="shared" si="46"/>
        <v>20</v>
      </c>
    </row>
    <row r="71" spans="3:73" s="89" customFormat="1" ht="56.25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4"/>
        <v>80.771663504111302</v>
      </c>
      <c r="K71" s="98">
        <f t="shared" si="25"/>
        <v>-8.6317135549872148</v>
      </c>
      <c r="L71" s="99">
        <f t="shared" si="26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7"/>
        <v>1.7668264110756124</v>
      </c>
      <c r="T71" s="104">
        <v>2.5099999999999998</v>
      </c>
      <c r="U71" s="104">
        <v>430.99</v>
      </c>
      <c r="V71" s="103">
        <f t="shared" si="28"/>
        <v>4.0283642172523972</v>
      </c>
      <c r="W71" s="103">
        <v>0.81</v>
      </c>
      <c r="X71" s="103">
        <v>1.47</v>
      </c>
      <c r="Y71" s="98">
        <f t="shared" si="29"/>
        <v>2.2800000000000002</v>
      </c>
      <c r="Z71" s="99">
        <f t="shared" si="30"/>
        <v>0.93467695706452525</v>
      </c>
      <c r="AA71" s="100">
        <v>5</v>
      </c>
      <c r="AB71" s="102">
        <v>73382</v>
      </c>
      <c r="AC71" s="105">
        <v>940</v>
      </c>
      <c r="AD71" s="106">
        <f t="shared" si="51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2"/>
        <v>0.33507762557077625</v>
      </c>
      <c r="AP71" s="114">
        <f t="shared" si="53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4"/>
        <v>1.8018598215252681</v>
      </c>
      <c r="AV71" s="100">
        <v>1</v>
      </c>
      <c r="AW71" s="102">
        <v>58290</v>
      </c>
      <c r="AX71" s="105">
        <v>73382</v>
      </c>
      <c r="AY71" s="116">
        <f t="shared" si="35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5"/>
        <v>0</v>
      </c>
      <c r="BJ71" s="100">
        <v>5</v>
      </c>
      <c r="BK71" s="102">
        <v>73382</v>
      </c>
      <c r="BL71" s="105">
        <v>120681</v>
      </c>
      <c r="BM71" s="122">
        <f t="shared" si="56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92">
        <v>715620</v>
      </c>
      <c r="BR71" s="316">
        <f t="shared" si="38"/>
        <v>250.39188243526942</v>
      </c>
      <c r="BS71" s="120">
        <v>5</v>
      </c>
      <c r="BT71" s="133">
        <f t="shared" si="45"/>
        <v>24</v>
      </c>
      <c r="BU71" s="126">
        <f t="shared" si="46"/>
        <v>19</v>
      </c>
    </row>
    <row r="72" spans="3:73" s="89" customFormat="1" ht="60" hidden="1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4"/>
        <v>4.9937054133445145</v>
      </c>
      <c r="K72" s="98">
        <f t="shared" si="25"/>
        <v>19.313304721030036</v>
      </c>
      <c r="L72" s="99">
        <f t="shared" si="26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7"/>
        <v>1.822592194772646</v>
      </c>
      <c r="T72" s="104">
        <v>2.6</v>
      </c>
      <c r="U72" s="104">
        <v>590.78</v>
      </c>
      <c r="V72" s="103">
        <f t="shared" si="28"/>
        <v>4.4471249552452559</v>
      </c>
      <c r="W72" s="103">
        <v>0.93</v>
      </c>
      <c r="X72" s="103">
        <v>1.51</v>
      </c>
      <c r="Y72" s="98">
        <f t="shared" si="29"/>
        <v>2.44</v>
      </c>
      <c r="Z72" s="99">
        <f t="shared" si="30"/>
        <v>0.75275482501866275</v>
      </c>
      <c r="AA72" s="100">
        <v>5</v>
      </c>
      <c r="AB72" s="102">
        <v>94766</v>
      </c>
      <c r="AC72" s="105">
        <v>319</v>
      </c>
      <c r="AD72" s="106">
        <f t="shared" si="51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2"/>
        <v>0.44841602195566282</v>
      </c>
      <c r="AP72" s="114">
        <f t="shared" si="53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4"/>
        <v>1.9287511915684448</v>
      </c>
      <c r="AV72" s="100">
        <v>1</v>
      </c>
      <c r="AW72" s="102">
        <v>43073</v>
      </c>
      <c r="AX72" s="105">
        <v>94766</v>
      </c>
      <c r="AY72" s="116">
        <f t="shared" si="35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5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6"/>
        <v>1.327343139944706</v>
      </c>
      <c r="BN72" s="100">
        <v>3</v>
      </c>
      <c r="BO72" s="123" t="s">
        <v>105</v>
      </c>
      <c r="BP72" s="105">
        <v>0</v>
      </c>
      <c r="BQ72" s="92">
        <v>0</v>
      </c>
      <c r="BR72" s="316">
        <f t="shared" si="38"/>
        <v>0</v>
      </c>
      <c r="BS72" s="120">
        <v>5</v>
      </c>
      <c r="BT72" s="133">
        <f t="shared" si="45"/>
        <v>27</v>
      </c>
      <c r="BU72" s="126">
        <f t="shared" si="46"/>
        <v>22</v>
      </c>
    </row>
    <row r="73" spans="3:73" s="89" customFormat="1" ht="67.5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4"/>
        <v>0.32167269802975795</v>
      </c>
      <c r="K73" s="98">
        <f t="shared" si="25"/>
        <v>1.9199346405228681</v>
      </c>
      <c r="L73" s="99">
        <f t="shared" si="26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7"/>
        <v>0.97954699121027711</v>
      </c>
      <c r="T73" s="104">
        <v>2.6</v>
      </c>
      <c r="U73" s="104">
        <v>590.78</v>
      </c>
      <c r="V73" s="103">
        <f t="shared" si="28"/>
        <v>2.6741632860040565</v>
      </c>
      <c r="W73" s="103">
        <v>1.04</v>
      </c>
      <c r="X73" s="103">
        <v>1.69</v>
      </c>
      <c r="Y73" s="98">
        <f t="shared" si="29"/>
        <v>2.73</v>
      </c>
      <c r="Z73" s="99">
        <f t="shared" si="30"/>
        <v>0.45264959646637604</v>
      </c>
      <c r="AA73" s="100">
        <v>5</v>
      </c>
      <c r="AB73" s="102">
        <v>143209</v>
      </c>
      <c r="AC73" s="105">
        <v>208</v>
      </c>
      <c r="AD73" s="106">
        <f t="shared" si="51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2"/>
        <v>0.37189898071804189</v>
      </c>
      <c r="AP73" s="114">
        <f t="shared" si="53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4"/>
        <v>1.2700181781502475</v>
      </c>
      <c r="AV73" s="100">
        <v>0</v>
      </c>
      <c r="AW73" s="102">
        <v>104543</v>
      </c>
      <c r="AX73" s="105">
        <v>143209</v>
      </c>
      <c r="AY73" s="116">
        <f t="shared" si="35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5"/>
        <v>0</v>
      </c>
      <c r="BJ73" s="100">
        <v>5</v>
      </c>
      <c r="BK73" s="102">
        <v>143209</v>
      </c>
      <c r="BL73" s="105">
        <v>198820</v>
      </c>
      <c r="BM73" s="122">
        <f t="shared" si="56"/>
        <v>1.3883205664448464</v>
      </c>
      <c r="BN73" s="100">
        <v>3</v>
      </c>
      <c r="BO73" s="123" t="s">
        <v>105</v>
      </c>
      <c r="BP73" s="105">
        <v>0</v>
      </c>
      <c r="BQ73" s="92">
        <v>2056660</v>
      </c>
      <c r="BR73" s="316">
        <f t="shared" si="38"/>
        <v>412.15631262525051</v>
      </c>
      <c r="BS73" s="120">
        <v>5</v>
      </c>
      <c r="BT73" s="133">
        <f t="shared" si="45"/>
        <v>24</v>
      </c>
      <c r="BU73" s="126">
        <f t="shared" si="46"/>
        <v>19</v>
      </c>
    </row>
    <row r="74" spans="3:73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4"/>
        <v>6.3845863241405425</v>
      </c>
      <c r="K74" s="98">
        <f t="shared" si="25"/>
        <v>-7.6115485564304493</v>
      </c>
      <c r="L74" s="99">
        <f t="shared" si="26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7"/>
        <v>2.7854186564788286</v>
      </c>
      <c r="T74" s="104">
        <v>2.48</v>
      </c>
      <c r="U74" s="104">
        <v>500.76</v>
      </c>
      <c r="V74" s="103">
        <f t="shared" si="28"/>
        <v>7.4621365807067823</v>
      </c>
      <c r="W74" s="204">
        <v>0.78400000000000003</v>
      </c>
      <c r="X74" s="204">
        <v>1.895</v>
      </c>
      <c r="Y74" s="98">
        <f t="shared" si="29"/>
        <v>2.6790000000000003</v>
      </c>
      <c r="Z74" s="99">
        <f t="shared" si="30"/>
        <v>1.4901622694917289</v>
      </c>
      <c r="AA74" s="100">
        <v>5</v>
      </c>
      <c r="AB74" s="102">
        <v>35788</v>
      </c>
      <c r="AC74" s="105">
        <v>461.5</v>
      </c>
      <c r="AD74" s="106">
        <f t="shared" si="51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2"/>
        <v>0.19609863013698628</v>
      </c>
      <c r="AP74" s="114">
        <f t="shared" si="53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4"/>
        <v>2.1684643283518299</v>
      </c>
      <c r="AV74" s="100">
        <v>1</v>
      </c>
      <c r="AW74" s="102">
        <v>28630</v>
      </c>
      <c r="AX74" s="105">
        <v>35788</v>
      </c>
      <c r="AY74" s="116">
        <f t="shared" si="35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5"/>
        <v>0</v>
      </c>
      <c r="BJ74" s="100">
        <v>5</v>
      </c>
      <c r="BK74" s="102">
        <v>35788</v>
      </c>
      <c r="BL74" s="105">
        <v>77085</v>
      </c>
      <c r="BM74" s="122">
        <f t="shared" si="56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92">
        <v>0</v>
      </c>
      <c r="BR74" s="316">
        <f t="shared" si="38"/>
        <v>0</v>
      </c>
      <c r="BS74" s="120">
        <v>5</v>
      </c>
      <c r="BT74" s="133">
        <f t="shared" si="45"/>
        <v>25</v>
      </c>
      <c r="BU74" s="126">
        <f t="shared" si="46"/>
        <v>20</v>
      </c>
    </row>
    <row r="75" spans="3:73" s="89" customFormat="1" ht="56.25" hidden="1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4"/>
        <v>-1.8600097895252077</v>
      </c>
      <c r="K75" s="98">
        <f t="shared" si="25"/>
        <v>-9.8065677013045445</v>
      </c>
      <c r="L75" s="99">
        <f t="shared" si="26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7"/>
        <v>4.8803016022620165</v>
      </c>
      <c r="T75" s="104">
        <v>2.35</v>
      </c>
      <c r="U75" s="104">
        <v>467.41</v>
      </c>
      <c r="V75" s="103">
        <f t="shared" si="28"/>
        <v>10.443845428840715</v>
      </c>
      <c r="W75" s="103">
        <v>1.04</v>
      </c>
      <c r="X75" s="103">
        <v>1.1000000000000001</v>
      </c>
      <c r="Y75" s="98">
        <f t="shared" si="29"/>
        <v>2.14</v>
      </c>
      <c r="Z75" s="99">
        <f t="shared" si="30"/>
        <v>2.2344077852080004</v>
      </c>
      <c r="AA75" s="100">
        <v>3</v>
      </c>
      <c r="AB75" s="102">
        <v>73828</v>
      </c>
      <c r="AC75" s="105">
        <v>533</v>
      </c>
      <c r="AD75" s="106">
        <f t="shared" si="51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2"/>
        <v>0.53228550829127608</v>
      </c>
      <c r="AP75" s="114">
        <f t="shared" si="53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4"/>
        <v>1.0677707597926289</v>
      </c>
      <c r="AV75" s="100">
        <v>0</v>
      </c>
      <c r="AW75" s="102">
        <v>63018</v>
      </c>
      <c r="AX75" s="105">
        <v>73828</v>
      </c>
      <c r="AY75" s="116">
        <f t="shared" si="35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5"/>
        <v>0.22292669440958415</v>
      </c>
      <c r="BJ75" s="100">
        <v>3</v>
      </c>
      <c r="BK75" s="102">
        <v>73828</v>
      </c>
      <c r="BL75" s="105">
        <v>57583</v>
      </c>
      <c r="BM75" s="122">
        <f t="shared" si="56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92">
        <v>0</v>
      </c>
      <c r="BR75" s="316">
        <f t="shared" si="38"/>
        <v>0</v>
      </c>
      <c r="BS75" s="120">
        <v>5</v>
      </c>
      <c r="BT75" s="133">
        <f t="shared" si="45"/>
        <v>23</v>
      </c>
      <c r="BU75" s="126">
        <f t="shared" si="46"/>
        <v>18</v>
      </c>
    </row>
    <row r="76" spans="3:73" s="89" customFormat="1" ht="45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4"/>
        <v>-4.7611540280624354</v>
      </c>
      <c r="K76" s="98">
        <f t="shared" si="25"/>
        <v>-4.2782443352875958</v>
      </c>
      <c r="L76" s="99">
        <f t="shared" si="26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7"/>
        <v>2.8983388097845926</v>
      </c>
      <c r="T76" s="104">
        <v>2.5099999999999998</v>
      </c>
      <c r="U76" s="104">
        <v>430.99</v>
      </c>
      <c r="V76" s="103">
        <f t="shared" si="28"/>
        <v>6.7531294267981012</v>
      </c>
      <c r="W76" s="103">
        <v>1.08</v>
      </c>
      <c r="X76" s="103">
        <v>1.25</v>
      </c>
      <c r="Y76" s="98">
        <f t="shared" si="29"/>
        <v>2.33</v>
      </c>
      <c r="Z76" s="99">
        <f t="shared" si="30"/>
        <v>1.5668877298308781</v>
      </c>
      <c r="AA76" s="100">
        <v>5</v>
      </c>
      <c r="AB76" s="102">
        <v>259010</v>
      </c>
      <c r="AC76" s="105">
        <v>298</v>
      </c>
      <c r="AD76" s="106">
        <f t="shared" si="51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2"/>
        <v>0.33791258969341159</v>
      </c>
      <c r="AP76" s="114">
        <f t="shared" si="53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4"/>
        <v>2.2502330915684934</v>
      </c>
      <c r="AV76" s="100">
        <v>1</v>
      </c>
      <c r="AW76" s="102">
        <v>206199</v>
      </c>
      <c r="AX76" s="105">
        <v>259010</v>
      </c>
      <c r="AY76" s="116">
        <f t="shared" si="35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5"/>
        <v>0.30401548854754068</v>
      </c>
      <c r="BJ76" s="100">
        <v>3</v>
      </c>
      <c r="BK76" s="102">
        <v>259010</v>
      </c>
      <c r="BL76" s="105">
        <v>377303</v>
      </c>
      <c r="BM76" s="122">
        <f t="shared" si="56"/>
        <v>1.4567120960580673</v>
      </c>
      <c r="BN76" s="100">
        <v>3</v>
      </c>
      <c r="BO76" s="123" t="s">
        <v>105</v>
      </c>
      <c r="BP76" s="105">
        <v>0</v>
      </c>
      <c r="BQ76" s="92">
        <v>178710</v>
      </c>
      <c r="BR76" s="316">
        <f t="shared" si="38"/>
        <v>29.58285052143685</v>
      </c>
      <c r="BS76" s="120">
        <v>5</v>
      </c>
      <c r="BT76" s="133">
        <f t="shared" si="45"/>
        <v>23</v>
      </c>
      <c r="BU76" s="126">
        <f t="shared" si="46"/>
        <v>18</v>
      </c>
    </row>
    <row r="77" spans="3:73" s="89" customFormat="1" ht="67.5" hidden="1" x14ac:dyDescent="0.2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4"/>
        <v>-7.7411551254913888</v>
      </c>
      <c r="K77" s="98">
        <f t="shared" si="25"/>
        <v>3.8461538461538538</v>
      </c>
      <c r="L77" s="99">
        <f t="shared" si="26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7"/>
        <v>3.9350725774813653</v>
      </c>
      <c r="T77" s="104">
        <v>2.6</v>
      </c>
      <c r="U77" s="104">
        <v>590.78</v>
      </c>
      <c r="V77" s="103">
        <f t="shared" si="28"/>
        <v>7.7520929776382905</v>
      </c>
      <c r="W77" s="103">
        <v>0.91</v>
      </c>
      <c r="X77" s="103">
        <v>1.06</v>
      </c>
      <c r="Y77" s="98">
        <f t="shared" si="29"/>
        <v>1.9700000000000002</v>
      </c>
      <c r="Z77" s="99">
        <f t="shared" si="30"/>
        <v>1.312179318466822</v>
      </c>
      <c r="AA77" s="100">
        <v>5</v>
      </c>
      <c r="AB77" s="102">
        <v>151863</v>
      </c>
      <c r="AC77" s="105">
        <v>317</v>
      </c>
      <c r="AD77" s="106">
        <f t="shared" si="51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52"/>
        <v>0.66041748206131767</v>
      </c>
      <c r="AP77" s="114">
        <f t="shared" si="53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4"/>
        <v>0.77861333577200542</v>
      </c>
      <c r="AV77" s="100">
        <v>0</v>
      </c>
      <c r="AW77" s="102">
        <v>134105</v>
      </c>
      <c r="AX77" s="105">
        <v>151863</v>
      </c>
      <c r="AY77" s="116">
        <f t="shared" si="35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6"/>
        <v>1.1930687527574195</v>
      </c>
      <c r="BN77" s="100">
        <v>3</v>
      </c>
      <c r="BO77" s="123" t="s">
        <v>105</v>
      </c>
      <c r="BP77" s="105">
        <v>0</v>
      </c>
      <c r="BQ77" s="92">
        <v>0</v>
      </c>
      <c r="BR77" s="316">
        <f t="shared" si="38"/>
        <v>0</v>
      </c>
      <c r="BS77" s="120">
        <v>5</v>
      </c>
      <c r="BT77" s="133">
        <f t="shared" si="45"/>
        <v>24</v>
      </c>
      <c r="BU77" s="126">
        <f t="shared" si="46"/>
        <v>19</v>
      </c>
    </row>
    <row r="78" spans="3:73" s="89" customFormat="1" ht="56.25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4"/>
        <v>-15.113226124056439</v>
      </c>
      <c r="K78" s="98">
        <f t="shared" si="25"/>
        <v>-3.7581395348837248</v>
      </c>
      <c r="L78" s="99">
        <f t="shared" si="26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7"/>
        <v>1.8239374587095354</v>
      </c>
      <c r="T78" s="104">
        <v>2.5099999999999998</v>
      </c>
      <c r="U78" s="104">
        <v>430.99</v>
      </c>
      <c r="V78" s="103">
        <f t="shared" si="28"/>
        <v>4.0491411583351686</v>
      </c>
      <c r="W78" s="103">
        <v>0.91</v>
      </c>
      <c r="X78" s="103">
        <v>1.31</v>
      </c>
      <c r="Y78" s="98">
        <f t="shared" si="29"/>
        <v>2.2200000000000002</v>
      </c>
      <c r="Z78" s="99">
        <f t="shared" si="30"/>
        <v>0.93949770489690443</v>
      </c>
      <c r="AA78" s="100">
        <v>5</v>
      </c>
      <c r="AB78" s="102">
        <v>297200</v>
      </c>
      <c r="AC78" s="105">
        <v>207.5</v>
      </c>
      <c r="AD78" s="106">
        <f t="shared" si="51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52"/>
        <v>0.4071232876712329</v>
      </c>
      <c r="AP78" s="114">
        <f t="shared" si="53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4"/>
        <v>2.2971091714048724</v>
      </c>
      <c r="AV78" s="100">
        <v>1</v>
      </c>
      <c r="AW78" s="102">
        <v>147947</v>
      </c>
      <c r="AX78" s="105">
        <v>297200</v>
      </c>
      <c r="AY78" s="116">
        <f t="shared" si="35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6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92">
        <v>1532500</v>
      </c>
      <c r="BR78" s="316">
        <f t="shared" si="38"/>
        <v>296.24975836071911</v>
      </c>
      <c r="BS78" s="120">
        <v>5</v>
      </c>
      <c r="BT78" s="133">
        <f t="shared" si="45"/>
        <v>24</v>
      </c>
      <c r="BU78" s="126">
        <f t="shared" si="46"/>
        <v>19</v>
      </c>
    </row>
    <row r="79" spans="3:73" s="89" customFormat="1" ht="33.75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4"/>
        <v>-23.349753694581281</v>
      </c>
      <c r="K79" s="98">
        <f t="shared" si="25"/>
        <v>-17.628374801482266</v>
      </c>
      <c r="L79" s="99">
        <f t="shared" si="26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7"/>
        <v>3.7854207224745835</v>
      </c>
      <c r="T79" s="104">
        <v>2.6</v>
      </c>
      <c r="U79" s="104">
        <v>590.78</v>
      </c>
      <c r="V79" s="103">
        <f t="shared" si="28"/>
        <v>6.7759030932295046</v>
      </c>
      <c r="W79" s="103">
        <v>0.76</v>
      </c>
      <c r="X79" s="103">
        <v>1.03</v>
      </c>
      <c r="Y79" s="98">
        <f t="shared" si="29"/>
        <v>1.79</v>
      </c>
      <c r="Z79" s="99">
        <f t="shared" si="30"/>
        <v>1.1469418553826307</v>
      </c>
      <c r="AA79" s="100">
        <v>5</v>
      </c>
      <c r="AB79" s="102">
        <v>144000</v>
      </c>
      <c r="AC79" s="105">
        <v>653</v>
      </c>
      <c r="AD79" s="106">
        <f t="shared" si="51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2"/>
        <v>0.41528478731074259</v>
      </c>
      <c r="AP79" s="114">
        <f t="shared" si="53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4"/>
        <v>2.3853956710884332</v>
      </c>
      <c r="AV79" s="100">
        <v>1</v>
      </c>
      <c r="AW79" s="102">
        <v>140100</v>
      </c>
      <c r="AX79" s="105">
        <v>144000</v>
      </c>
      <c r="AY79" s="116">
        <f t="shared" si="35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6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92">
        <v>70000</v>
      </c>
      <c r="BR79" s="316">
        <f t="shared" si="38"/>
        <v>22.493573264781492</v>
      </c>
      <c r="BS79" s="120">
        <v>5</v>
      </c>
      <c r="BT79" s="133">
        <f t="shared" si="45"/>
        <v>19</v>
      </c>
      <c r="BU79" s="126">
        <f t="shared" si="46"/>
        <v>14</v>
      </c>
    </row>
    <row r="80" spans="3:73" s="89" customFormat="1" ht="56.25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4"/>
        <v>-8.4400189663347618</v>
      </c>
      <c r="K80" s="98">
        <f t="shared" si="25"/>
        <v>-7.2971675468074864</v>
      </c>
      <c r="L80" s="99">
        <f t="shared" si="26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7"/>
        <v>2.7725238663484486</v>
      </c>
      <c r="T80" s="104">
        <v>2.5099999999999998</v>
      </c>
      <c r="U80" s="104">
        <v>430.99</v>
      </c>
      <c r="V80" s="103">
        <f t="shared" si="28"/>
        <v>6.487705847255369</v>
      </c>
      <c r="W80" s="103">
        <v>0.88</v>
      </c>
      <c r="X80" s="103">
        <v>1.46</v>
      </c>
      <c r="Y80" s="98">
        <f t="shared" si="29"/>
        <v>2.34</v>
      </c>
      <c r="Z80" s="99">
        <f t="shared" si="30"/>
        <v>1.5053031038435623</v>
      </c>
      <c r="AA80" s="100">
        <v>5</v>
      </c>
      <c r="AB80" s="102">
        <v>65197</v>
      </c>
      <c r="AC80" s="105">
        <v>1212</v>
      </c>
      <c r="AD80" s="106">
        <f t="shared" si="51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2"/>
        <v>0.44655479452054792</v>
      </c>
      <c r="AP80" s="114">
        <f t="shared" si="53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4"/>
        <v>1.9472026043635893</v>
      </c>
      <c r="AV80" s="100">
        <v>1</v>
      </c>
      <c r="AW80" s="102">
        <v>56341</v>
      </c>
      <c r="AX80" s="105">
        <v>65197</v>
      </c>
      <c r="AY80" s="116">
        <f t="shared" si="35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6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92">
        <v>155000</v>
      </c>
      <c r="BR80" s="316">
        <f t="shared" si="38"/>
        <v>80.269290523045058</v>
      </c>
      <c r="BS80" s="120">
        <v>5</v>
      </c>
      <c r="BT80" s="133">
        <f t="shared" si="45"/>
        <v>25</v>
      </c>
      <c r="BU80" s="126">
        <f t="shared" si="46"/>
        <v>20</v>
      </c>
    </row>
    <row r="81" spans="3:73" s="89" customFormat="1" ht="45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4"/>
        <v>67.147435897435912</v>
      </c>
      <c r="K81" s="98">
        <f t="shared" si="25"/>
        <v>-0.76117982873454082</v>
      </c>
      <c r="L81" s="99">
        <f t="shared" si="26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7"/>
        <v>3.1120912220309811</v>
      </c>
      <c r="T81" s="104">
        <v>2.48</v>
      </c>
      <c r="U81" s="104">
        <v>500.76</v>
      </c>
      <c r="V81" s="103">
        <f t="shared" si="28"/>
        <v>7.5001398450946652</v>
      </c>
      <c r="W81" s="103">
        <v>0.86</v>
      </c>
      <c r="X81" s="103">
        <v>1.55</v>
      </c>
      <c r="Y81" s="98">
        <f t="shared" si="29"/>
        <v>2.41</v>
      </c>
      <c r="Z81" s="99">
        <f t="shared" si="30"/>
        <v>1.4977513869108288</v>
      </c>
      <c r="AA81" s="100">
        <v>5</v>
      </c>
      <c r="AB81" s="102">
        <v>44000</v>
      </c>
      <c r="AC81" s="105">
        <v>500</v>
      </c>
      <c r="AD81" s="106">
        <f t="shared" si="51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2"/>
        <v>0.33485540334855401</v>
      </c>
      <c r="AP81" s="114">
        <f t="shared" si="53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4"/>
        <v>1.870703259005146</v>
      </c>
      <c r="AV81" s="100">
        <v>1</v>
      </c>
      <c r="AW81" s="102">
        <v>33000</v>
      </c>
      <c r="AX81" s="105">
        <v>44000</v>
      </c>
      <c r="AY81" s="116">
        <f t="shared" si="35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6"/>
        <v>1.1491363636363636</v>
      </c>
      <c r="BN81" s="100">
        <v>3</v>
      </c>
      <c r="BO81" s="123" t="s">
        <v>105</v>
      </c>
      <c r="BP81" s="105">
        <v>0</v>
      </c>
      <c r="BQ81" s="92">
        <v>112500</v>
      </c>
      <c r="BR81" s="316">
        <f t="shared" si="38"/>
        <v>53.930968360498561</v>
      </c>
      <c r="BS81" s="120">
        <v>5</v>
      </c>
      <c r="BT81" s="133">
        <f t="shared" si="45"/>
        <v>25</v>
      </c>
      <c r="BU81" s="126">
        <f t="shared" si="46"/>
        <v>20</v>
      </c>
    </row>
    <row r="82" spans="3:73" s="89" customFormat="1" ht="79.5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4"/>
        <v>2.3263027295285355</v>
      </c>
      <c r="K82" s="213">
        <f t="shared" si="25"/>
        <v>2.644679527069087</v>
      </c>
      <c r="L82" s="214">
        <f t="shared" si="26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7"/>
        <v>2.0261314655172415</v>
      </c>
      <c r="T82" s="220">
        <v>2.25</v>
      </c>
      <c r="U82" s="220">
        <v>376.14</v>
      </c>
      <c r="V82" s="219">
        <f t="shared" si="28"/>
        <v>3.9306950431034484</v>
      </c>
      <c r="W82" s="219">
        <v>0.63</v>
      </c>
      <c r="X82" s="219">
        <v>1.31</v>
      </c>
      <c r="Y82" s="213">
        <f t="shared" si="29"/>
        <v>1.94</v>
      </c>
      <c r="Z82" s="214">
        <f t="shared" si="30"/>
        <v>1.0450085189300389</v>
      </c>
      <c r="AA82" s="215">
        <v>5</v>
      </c>
      <c r="AB82" s="217">
        <v>66581</v>
      </c>
      <c r="AC82" s="221">
        <v>91</v>
      </c>
      <c r="AD82" s="222">
        <f t="shared" si="51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2"/>
        <v>6.7560629122272967E-2</v>
      </c>
      <c r="AP82" s="230">
        <f t="shared" si="53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4"/>
        <v>8.9453659328387936</v>
      </c>
      <c r="AV82" s="215">
        <v>5</v>
      </c>
      <c r="AW82" s="217">
        <v>56063</v>
      </c>
      <c r="AX82" s="221">
        <v>66581</v>
      </c>
      <c r="AY82" s="232">
        <f t="shared" si="35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6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1907500</v>
      </c>
      <c r="BR82" s="318">
        <f t="shared" si="38"/>
        <v>578.20551682327982</v>
      </c>
      <c r="BS82" s="236">
        <v>5</v>
      </c>
      <c r="BT82" s="324">
        <f t="shared" si="45"/>
        <v>17</v>
      </c>
      <c r="BU82" s="325">
        <f t="shared" si="46"/>
        <v>12</v>
      </c>
    </row>
    <row r="83" spans="3:73" ht="15.75" x14ac:dyDescent="0.25">
      <c r="AF83" s="241"/>
      <c r="AG83" s="241"/>
      <c r="AH83" s="241"/>
      <c r="AI83" s="241"/>
      <c r="BS83" s="2" t="s">
        <v>295</v>
      </c>
      <c r="BT83" s="326">
        <v>1328</v>
      </c>
      <c r="BU83" s="326">
        <v>1053</v>
      </c>
    </row>
    <row r="84" spans="3:73" ht="15.75" x14ac:dyDescent="0.25">
      <c r="BS84" s="4" t="s">
        <v>11</v>
      </c>
      <c r="BT84" s="327">
        <v>55</v>
      </c>
      <c r="BU84" s="327">
        <v>55</v>
      </c>
    </row>
    <row r="85" spans="3:73" ht="16.5" thickBot="1" x14ac:dyDescent="0.3">
      <c r="BS85" s="4" t="s">
        <v>12</v>
      </c>
      <c r="BT85" s="328">
        <v>24</v>
      </c>
      <c r="BU85" s="328">
        <v>19.100000000000001</v>
      </c>
    </row>
  </sheetData>
  <mergeCells count="72"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T2:BT3"/>
    <mergeCell ref="BU2:BU3"/>
    <mergeCell ref="H3:H5"/>
    <mergeCell ref="I3:I5"/>
    <mergeCell ref="J3:J5"/>
    <mergeCell ref="K3:K5"/>
    <mergeCell ref="AB3:AB5"/>
    <mergeCell ref="AC3:AC5"/>
    <mergeCell ref="AQ4:AR4"/>
    <mergeCell ref="AU4:AV4"/>
    <mergeCell ref="BK2:BK4"/>
    <mergeCell ref="BL2:BL4"/>
    <mergeCell ref="BM2:BN3"/>
    <mergeCell ref="BO2:BP3"/>
    <mergeCell ref="BQ2:BQ5"/>
    <mergeCell ref="BR2:BS3"/>
    <mergeCell ref="BR4:BS4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6" fitToWidth="0" fitToHeight="0" orientation="landscape" horizontalDpi="0" verticalDpi="0" copie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85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hidden="1" customWidth="1"/>
    <col min="6" max="6" width="9.5703125" style="19" hidden="1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customWidth="1"/>
    <col min="13" max="13" width="9.28515625" style="19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hidden="1" customWidth="1"/>
    <col min="27" max="27" width="10.28515625" style="19" hidden="1" customWidth="1"/>
    <col min="28" max="28" width="20.42578125" style="19" hidden="1" customWidth="1"/>
    <col min="29" max="29" width="23.7109375" style="19" hidden="1" customWidth="1"/>
    <col min="30" max="31" width="10" style="19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customWidth="1"/>
    <col min="37" max="37" width="10" style="19" customWidth="1"/>
    <col min="38" max="38" width="16.28515625" style="19" hidden="1" customWidth="1"/>
    <col min="39" max="39" width="20.28515625" style="19" hidden="1" customWidth="1"/>
    <col min="40" max="42" width="10" style="19" hidden="1" customWidth="1"/>
    <col min="43" max="44" width="10" style="19" customWidth="1"/>
    <col min="45" max="45" width="20.28515625" style="19" hidden="1" customWidth="1"/>
    <col min="46" max="48" width="10" style="19" hidden="1" customWidth="1"/>
    <col min="49" max="49" width="12.7109375" style="19" hidden="1" customWidth="1"/>
    <col min="50" max="50" width="16.7109375" style="19" hidden="1" customWidth="1"/>
    <col min="51" max="52" width="10" style="19" hidden="1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customWidth="1"/>
    <col min="58" max="58" width="10" style="19" customWidth="1"/>
    <col min="59" max="59" width="11.42578125" style="19" hidden="1" customWidth="1"/>
    <col min="60" max="60" width="10" style="43" hidden="1" customWidth="1"/>
    <col min="61" max="64" width="10" style="19" hidden="1" customWidth="1"/>
    <col min="65" max="66" width="10" style="19" customWidth="1"/>
    <col min="67" max="67" width="17.42578125" style="19" hidden="1" customWidth="1"/>
    <col min="68" max="68" width="10" style="19" hidden="1" customWidth="1"/>
    <col min="69" max="69" width="12.28515625" style="19" hidden="1" customWidth="1"/>
    <col min="70" max="70" width="10" style="19" hidden="1" customWidth="1"/>
    <col min="71" max="71" width="11.42578125" style="19" hidden="1" customWidth="1"/>
    <col min="72" max="72" width="9.140625" customWidth="1"/>
  </cols>
  <sheetData>
    <row r="1" spans="3:73" ht="15.75" thickBot="1" x14ac:dyDescent="0.3"/>
    <row r="2" spans="3:73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336" t="s">
        <v>69</v>
      </c>
      <c r="BR2" s="247" t="s">
        <v>70</v>
      </c>
      <c r="BS2" s="247"/>
      <c r="BT2" s="248" t="s">
        <v>71</v>
      </c>
      <c r="BU2" s="248" t="s">
        <v>72</v>
      </c>
    </row>
    <row r="3" spans="3:73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336"/>
      <c r="BR3" s="247"/>
      <c r="BS3" s="247"/>
      <c r="BT3" s="248"/>
      <c r="BU3" s="248"/>
    </row>
    <row r="4" spans="3:73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336"/>
      <c r="BR4" s="329">
        <v>16</v>
      </c>
      <c r="BS4" s="329"/>
      <c r="BT4" s="46">
        <v>17</v>
      </c>
      <c r="BU4" s="46">
        <v>18</v>
      </c>
    </row>
    <row r="5" spans="3:73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336"/>
      <c r="BR5" s="321" t="s">
        <v>81</v>
      </c>
      <c r="BS5" s="45" t="s">
        <v>80</v>
      </c>
      <c r="BT5" s="46" t="s">
        <v>82</v>
      </c>
      <c r="BU5" s="46" t="s">
        <v>297</v>
      </c>
    </row>
    <row r="6" spans="3:73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87"/>
      <c r="BR6" s="87"/>
      <c r="BS6" s="83"/>
      <c r="BT6" s="88"/>
      <c r="BU6" s="88"/>
    </row>
    <row r="7" spans="3:73" s="89" customFormat="1" ht="33.75" hidden="1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330">
        <v>0</v>
      </c>
      <c r="BR7" s="316" t="e">
        <f>IF(#REF!=0,0,#REF!/#REF!)+BQ7/E7</f>
        <v>#REF!</v>
      </c>
      <c r="BS7" s="120">
        <v>0</v>
      </c>
      <c r="BT7" s="126"/>
      <c r="BU7" s="126"/>
    </row>
    <row r="8" spans="3:73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112">
        <v>38560000</v>
      </c>
      <c r="BR8" s="316" t="e">
        <f>IF(#REF!=0,0,#REF!/#REF!)+BQ8/E8</f>
        <v>#REF!</v>
      </c>
      <c r="BS8" s="120">
        <v>1</v>
      </c>
      <c r="BT8" s="331">
        <f>M8+AE8+AK8+AR8+BB8+BD8+BF8+BN8</f>
        <v>25</v>
      </c>
      <c r="BU8" s="126">
        <f>M8+AE8+AK8+AR8+BB8+BD8+BF8</f>
        <v>24</v>
      </c>
    </row>
    <row r="9" spans="3:73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112"/>
      <c r="BR9" s="64"/>
      <c r="BS9" s="74"/>
      <c r="BT9" s="332"/>
      <c r="BU9" s="151"/>
    </row>
    <row r="10" spans="3:73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112">
        <v>0</v>
      </c>
      <c r="BR10" s="316" t="e">
        <f>IF(#REF!=0,0,#REF!/#REF!)+BQ10/E10</f>
        <v>#REF!</v>
      </c>
      <c r="BS10" s="120">
        <v>0</v>
      </c>
      <c r="BT10" s="331">
        <f t="shared" ref="BT10:BT33" si="15">M10+AE10+AK10+AR10+BB10+BD10+BF10+BN10</f>
        <v>11</v>
      </c>
      <c r="BU10" s="126">
        <f t="shared" ref="BU10:BU33" si="16">M10+AE10+AK10+AR10+BB10+BD10+BF10</f>
        <v>10</v>
      </c>
    </row>
    <row r="11" spans="3:73" s="89" customFormat="1" ht="56.25" hidden="1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112">
        <v>0</v>
      </c>
      <c r="BR11" s="316" t="e">
        <f>IF(#REF!=0,0,#REF!/#REF!)+BQ11/E11</f>
        <v>#REF!</v>
      </c>
      <c r="BS11" s="120">
        <v>0</v>
      </c>
      <c r="BT11" s="331">
        <f t="shared" si="15"/>
        <v>16</v>
      </c>
      <c r="BU11" s="126">
        <f t="shared" si="16"/>
        <v>15</v>
      </c>
    </row>
    <row r="12" spans="3:73" s="89" customFormat="1" ht="56.25" hidden="1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112">
        <v>0</v>
      </c>
      <c r="BR12" s="316" t="e">
        <f>IF(#REF!=0,0,#REF!/#REF!)+BQ12/E12</f>
        <v>#REF!</v>
      </c>
      <c r="BS12" s="120">
        <v>0</v>
      </c>
      <c r="BT12" s="331">
        <f t="shared" si="15"/>
        <v>16</v>
      </c>
      <c r="BU12" s="126">
        <f t="shared" si="16"/>
        <v>15</v>
      </c>
    </row>
    <row r="13" spans="3:73" s="89" customFormat="1" ht="45" hidden="1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112">
        <v>0</v>
      </c>
      <c r="BR13" s="316" t="e">
        <f>IF(#REF!=0,0,#REF!/#REF!)+BQ13/E13</f>
        <v>#REF!</v>
      </c>
      <c r="BS13" s="120">
        <v>2</v>
      </c>
      <c r="BT13" s="331">
        <f t="shared" si="15"/>
        <v>14</v>
      </c>
      <c r="BU13" s="126">
        <f t="shared" si="16"/>
        <v>13</v>
      </c>
    </row>
    <row r="14" spans="3:73" s="89" customFormat="1" ht="56.25" hidden="1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112">
        <v>0</v>
      </c>
      <c r="BR14" s="316" t="e">
        <f>IF(#REF!=0,0,#REF!/#REF!)+BQ14/E14</f>
        <v>#REF!</v>
      </c>
      <c r="BS14" s="120">
        <v>0</v>
      </c>
      <c r="BT14" s="331">
        <f t="shared" si="15"/>
        <v>17</v>
      </c>
      <c r="BU14" s="126">
        <f t="shared" si="16"/>
        <v>16</v>
      </c>
    </row>
    <row r="15" spans="3:73" s="89" customFormat="1" ht="56.25" hidden="1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112">
        <v>0</v>
      </c>
      <c r="BR15" s="316" t="e">
        <f>IF(#REF!=0,0,#REF!/#REF!)+BQ15/E15</f>
        <v>#REF!</v>
      </c>
      <c r="BS15" s="120">
        <v>0</v>
      </c>
      <c r="BT15" s="331">
        <f t="shared" si="15"/>
        <v>24</v>
      </c>
      <c r="BU15" s="126">
        <f t="shared" si="16"/>
        <v>23</v>
      </c>
    </row>
    <row r="16" spans="3:73" s="89" customFormat="1" ht="45" hidden="1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112">
        <v>0</v>
      </c>
      <c r="BR16" s="316" t="e">
        <f>IF(#REF!=0,0,#REF!/#REF!)+BQ16/E16</f>
        <v>#REF!</v>
      </c>
      <c r="BS16" s="120">
        <v>0</v>
      </c>
      <c r="BT16" s="331">
        <f t="shared" si="15"/>
        <v>29</v>
      </c>
      <c r="BU16" s="126">
        <f t="shared" si="16"/>
        <v>28</v>
      </c>
    </row>
    <row r="17" spans="3:79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112">
        <v>0</v>
      </c>
      <c r="BR17" s="316" t="e">
        <f>IF(#REF!=0,0,#REF!/#REF!)+BQ17/E17</f>
        <v>#REF!</v>
      </c>
      <c r="BS17" s="120">
        <v>5</v>
      </c>
      <c r="BT17" s="331">
        <f t="shared" si="15"/>
        <v>15</v>
      </c>
      <c r="BU17" s="126">
        <f t="shared" si="16"/>
        <v>12</v>
      </c>
    </row>
    <row r="18" spans="3:79" s="89" customFormat="1" ht="56.25" hidden="1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112">
        <v>0</v>
      </c>
      <c r="BR18" s="316" t="e">
        <f>IF(#REF!=0,0,#REF!/#REF!)+BQ18/E18</f>
        <v>#REF!</v>
      </c>
      <c r="BS18" s="120">
        <v>0</v>
      </c>
      <c r="BT18" s="331">
        <f t="shared" si="15"/>
        <v>11</v>
      </c>
      <c r="BU18" s="126">
        <f t="shared" si="16"/>
        <v>10</v>
      </c>
    </row>
    <row r="19" spans="3:79" s="89" customFormat="1" ht="60" hidden="1" customHeight="1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164">
        <v>0</v>
      </c>
      <c r="BR19" s="316" t="e">
        <f>IF(#REF!=0,0,#REF!/#REF!)+BQ19/E19</f>
        <v>#REF!</v>
      </c>
      <c r="BS19" s="120">
        <v>2</v>
      </c>
      <c r="BT19" s="331">
        <f t="shared" si="15"/>
        <v>26</v>
      </c>
      <c r="BU19" s="126">
        <f t="shared" si="16"/>
        <v>21</v>
      </c>
      <c r="BV19"/>
      <c r="BW19"/>
      <c r="BX19"/>
      <c r="BY19"/>
      <c r="BZ19"/>
      <c r="CA19"/>
    </row>
    <row r="20" spans="3:79" s="89" customFormat="1" ht="72" hidden="1" customHeight="1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112">
        <v>0</v>
      </c>
      <c r="BR20" s="316" t="e">
        <f>IF(#REF!=0,0,#REF!/#REF!)+BQ20/E20</f>
        <v>#REF!</v>
      </c>
      <c r="BS20" s="120">
        <v>0</v>
      </c>
      <c r="BT20" s="331">
        <f t="shared" si="15"/>
        <v>19</v>
      </c>
      <c r="BU20" s="126">
        <f t="shared" si="16"/>
        <v>18</v>
      </c>
      <c r="BV20"/>
      <c r="BW20"/>
      <c r="BX20"/>
      <c r="BY20"/>
      <c r="BZ20"/>
      <c r="CA20"/>
    </row>
    <row r="21" spans="3:79" s="89" customFormat="1" ht="52.15" hidden="1" customHeight="1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112">
        <v>0</v>
      </c>
      <c r="BR21" s="316" t="e">
        <f>IF(#REF!=0,0,#REF!/#REF!)+BQ21/E21</f>
        <v>#REF!</v>
      </c>
      <c r="BS21" s="120">
        <v>0</v>
      </c>
      <c r="BT21" s="331">
        <f t="shared" si="15"/>
        <v>22</v>
      </c>
      <c r="BU21" s="126">
        <f t="shared" si="16"/>
        <v>21</v>
      </c>
      <c r="BV21"/>
      <c r="BW21"/>
      <c r="BX21"/>
      <c r="BY21"/>
      <c r="BZ21"/>
      <c r="CA21"/>
    </row>
    <row r="22" spans="3:79" s="89" customFormat="1" ht="51" hidden="1" customHeight="1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112">
        <v>0</v>
      </c>
      <c r="BR22" s="316" t="e">
        <f>IF(#REF!=0,0,#REF!/#REF!)+BQ22/E22</f>
        <v>#REF!</v>
      </c>
      <c r="BS22" s="120">
        <v>0</v>
      </c>
      <c r="BT22" s="331">
        <f t="shared" si="15"/>
        <v>18</v>
      </c>
      <c r="BU22" s="126">
        <f t="shared" si="16"/>
        <v>15</v>
      </c>
      <c r="BV22"/>
      <c r="BW22"/>
      <c r="BX22"/>
      <c r="BY22"/>
      <c r="BZ22"/>
      <c r="CA22"/>
    </row>
    <row r="23" spans="3:79" s="89" customFormat="1" ht="60" hidden="1" customHeight="1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164">
        <v>0</v>
      </c>
      <c r="BR23" s="316" t="e">
        <f>IF(#REF!=0,0,#REF!/#REF!)+BQ23/E23</f>
        <v>#REF!</v>
      </c>
      <c r="BS23" s="120">
        <v>1</v>
      </c>
      <c r="BT23" s="331">
        <f t="shared" si="15"/>
        <v>26</v>
      </c>
      <c r="BU23" s="126">
        <f t="shared" si="16"/>
        <v>21</v>
      </c>
      <c r="BV23"/>
      <c r="BW23"/>
      <c r="BX23"/>
      <c r="BY23"/>
      <c r="BZ23"/>
      <c r="CA23"/>
    </row>
    <row r="24" spans="3:79" s="89" customFormat="1" ht="40.9" hidden="1" customHeight="1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7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8">AL24/AN24</f>
        <v>0.61864999007345645</v>
      </c>
      <c r="AP24" s="114">
        <f t="shared" ref="AP24:AP33" si="19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0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1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112">
        <v>0</v>
      </c>
      <c r="BR24" s="316" t="e">
        <f>IF(#REF!=0,0,#REF!/#REF!)+BQ24/E24</f>
        <v>#REF!</v>
      </c>
      <c r="BS24" s="120">
        <v>2</v>
      </c>
      <c r="BT24" s="331">
        <f t="shared" si="15"/>
        <v>19</v>
      </c>
      <c r="BU24" s="126">
        <f t="shared" si="16"/>
        <v>18</v>
      </c>
      <c r="BV24"/>
      <c r="BW24"/>
      <c r="BX24"/>
      <c r="BY24"/>
      <c r="BZ24"/>
      <c r="CA24"/>
    </row>
    <row r="25" spans="3:79" s="89" customFormat="1" ht="57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7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8"/>
        <v>0.57411078395627224</v>
      </c>
      <c r="AP25" s="114">
        <f t="shared" si="19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0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2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1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112">
        <v>750000</v>
      </c>
      <c r="BR25" s="316" t="e">
        <f>IF(#REF!=0,0,#REF!/#REF!)+BQ25/E25</f>
        <v>#REF!</v>
      </c>
      <c r="BS25" s="120">
        <v>5</v>
      </c>
      <c r="BT25" s="331">
        <f t="shared" si="15"/>
        <v>25</v>
      </c>
      <c r="BU25" s="126">
        <f t="shared" si="16"/>
        <v>24</v>
      </c>
      <c r="BV25"/>
      <c r="BW25"/>
      <c r="BX25"/>
      <c r="BY25"/>
      <c r="BZ25"/>
      <c r="CA25"/>
    </row>
    <row r="26" spans="3:79" s="89" customFormat="1" ht="21.6" hidden="1" customHeight="1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7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8"/>
        <v>0.63299956741167984</v>
      </c>
      <c r="AP26" s="114">
        <f t="shared" si="19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0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2"/>
        <v>0.1196926202521037</v>
      </c>
      <c r="BJ26" s="100">
        <v>3</v>
      </c>
      <c r="BK26" s="102">
        <v>2194926</v>
      </c>
      <c r="BL26" s="105">
        <v>869999</v>
      </c>
      <c r="BM26" s="122">
        <f t="shared" si="21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112">
        <v>0</v>
      </c>
      <c r="BR26" s="316" t="e">
        <f>IF(#REF!=0,0,#REF!/#REF!)+BQ26/E26</f>
        <v>#REF!</v>
      </c>
      <c r="BS26" s="120">
        <v>0</v>
      </c>
      <c r="BT26" s="331">
        <f t="shared" si="15"/>
        <v>16</v>
      </c>
      <c r="BU26" s="126">
        <f t="shared" si="16"/>
        <v>15</v>
      </c>
      <c r="BV26"/>
      <c r="BW26"/>
      <c r="BX26"/>
      <c r="BY26"/>
      <c r="BZ26"/>
      <c r="CA26"/>
    </row>
    <row r="27" spans="3:79" s="89" customFormat="1" ht="51" hidden="1" customHeight="1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7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8"/>
        <v>0.42593888303477345</v>
      </c>
      <c r="AP27" s="114">
        <f t="shared" si="19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0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2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1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112">
        <v>0</v>
      </c>
      <c r="BR27" s="316" t="e">
        <f>IF(#REF!=0,0,#REF!/#REF!)+BQ27/E27</f>
        <v>#REF!</v>
      </c>
      <c r="BS27" s="120">
        <v>0</v>
      </c>
      <c r="BT27" s="331">
        <f t="shared" si="15"/>
        <v>21</v>
      </c>
      <c r="BU27" s="126">
        <f t="shared" si="16"/>
        <v>20</v>
      </c>
      <c r="BV27"/>
      <c r="BW27"/>
      <c r="BX27"/>
      <c r="BY27"/>
      <c r="BZ27"/>
      <c r="CA27"/>
    </row>
    <row r="28" spans="3:79" s="89" customFormat="1" ht="61.15" hidden="1" customHeight="1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7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8"/>
        <v>0.2848050579557429</v>
      </c>
      <c r="AP28" s="114">
        <f t="shared" si="19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0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2"/>
        <v>0.319102107474665</v>
      </c>
      <c r="BJ28" s="100">
        <v>3</v>
      </c>
      <c r="BK28" s="102">
        <v>304065</v>
      </c>
      <c r="BL28" s="105">
        <v>394000</v>
      </c>
      <c r="BM28" s="122">
        <f t="shared" si="21"/>
        <v>1.2957755743015473</v>
      </c>
      <c r="BN28" s="100">
        <v>3</v>
      </c>
      <c r="BO28" s="123" t="s">
        <v>105</v>
      </c>
      <c r="BP28" s="105">
        <v>0</v>
      </c>
      <c r="BQ28" s="112">
        <v>0</v>
      </c>
      <c r="BR28" s="316" t="e">
        <f>IF(#REF!=0,0,#REF!/#REF!)+BQ28/E28</f>
        <v>#REF!</v>
      </c>
      <c r="BS28" s="120">
        <v>0</v>
      </c>
      <c r="BT28" s="331">
        <f t="shared" si="15"/>
        <v>15</v>
      </c>
      <c r="BU28" s="126">
        <f t="shared" si="16"/>
        <v>12</v>
      </c>
      <c r="BV28"/>
      <c r="BW28"/>
      <c r="BX28"/>
      <c r="BY28"/>
      <c r="BZ28"/>
      <c r="CA28"/>
    </row>
    <row r="29" spans="3:79" s="89" customFormat="1" ht="40.9" hidden="1" customHeight="1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7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8"/>
        <v>0.58151164937414612</v>
      </c>
      <c r="AP29" s="114">
        <f t="shared" si="19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0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2"/>
        <v>0.15448703400661737</v>
      </c>
      <c r="BJ29" s="100">
        <v>3</v>
      </c>
      <c r="BK29" s="102">
        <v>787454</v>
      </c>
      <c r="BL29" s="105">
        <v>372079</v>
      </c>
      <c r="BM29" s="122">
        <f t="shared" si="21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112">
        <v>0</v>
      </c>
      <c r="BR29" s="316" t="e">
        <f>IF(#REF!=0,0,#REF!/#REF!)+BQ29/E29</f>
        <v>#REF!</v>
      </c>
      <c r="BS29" s="120">
        <v>2</v>
      </c>
      <c r="BT29" s="331">
        <f t="shared" si="15"/>
        <v>19</v>
      </c>
      <c r="BU29" s="126">
        <f t="shared" si="16"/>
        <v>18</v>
      </c>
      <c r="BV29"/>
      <c r="BW29"/>
      <c r="BX29"/>
      <c r="BY29"/>
      <c r="BZ29"/>
      <c r="CA29"/>
    </row>
    <row r="30" spans="3:79" s="89" customFormat="1" ht="61.15" hidden="1" customHeight="1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7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8"/>
        <v>0.30135948089401587</v>
      </c>
      <c r="AP30" s="114">
        <f t="shared" si="19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0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2"/>
        <v>0.14666382180693202</v>
      </c>
      <c r="BJ30" s="100">
        <v>3</v>
      </c>
      <c r="BK30" s="102">
        <v>522482</v>
      </c>
      <c r="BL30" s="105">
        <v>735251</v>
      </c>
      <c r="BM30" s="122">
        <f t="shared" si="21"/>
        <v>1.40722742601659</v>
      </c>
      <c r="BN30" s="100">
        <v>3</v>
      </c>
      <c r="BO30" s="123" t="s">
        <v>179</v>
      </c>
      <c r="BP30" s="105">
        <v>5</v>
      </c>
      <c r="BQ30" s="112">
        <v>0</v>
      </c>
      <c r="BR30" s="316" t="e">
        <f>IF(#REF!=0,0,#REF!/#REF!)+BQ30/E30</f>
        <v>#REF!</v>
      </c>
      <c r="BS30" s="120">
        <v>0</v>
      </c>
      <c r="BT30" s="331">
        <f t="shared" si="15"/>
        <v>20</v>
      </c>
      <c r="BU30" s="126">
        <f t="shared" si="16"/>
        <v>17</v>
      </c>
      <c r="BV30"/>
      <c r="BW30"/>
      <c r="BX30"/>
      <c r="BY30"/>
      <c r="BZ30"/>
      <c r="CA30"/>
    </row>
    <row r="31" spans="3:79" s="89" customFormat="1" ht="103.15" hidden="1" customHeight="1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7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8"/>
        <v>0.42077299412915853</v>
      </c>
      <c r="AP31" s="114">
        <f t="shared" si="19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0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2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1"/>
        <v>1.2245434039485616</v>
      </c>
      <c r="BN31" s="100">
        <v>3</v>
      </c>
      <c r="BO31" s="123" t="s">
        <v>183</v>
      </c>
      <c r="BP31" s="105">
        <v>5</v>
      </c>
      <c r="BQ31" s="112">
        <v>0</v>
      </c>
      <c r="BR31" s="316" t="e">
        <f>IF(#REF!=0,0,#REF!/#REF!)+BQ31/E31</f>
        <v>#REF!</v>
      </c>
      <c r="BS31" s="120">
        <v>2</v>
      </c>
      <c r="BT31" s="331">
        <f t="shared" si="15"/>
        <v>18</v>
      </c>
      <c r="BU31" s="126">
        <f t="shared" si="16"/>
        <v>15</v>
      </c>
      <c r="BV31"/>
      <c r="BW31"/>
      <c r="BX31"/>
      <c r="BY31"/>
      <c r="BZ31"/>
      <c r="CA31"/>
    </row>
    <row r="32" spans="3:79" s="89" customFormat="1" ht="40.9" hidden="1" customHeight="1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7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8"/>
        <v>0.32253515981735159</v>
      </c>
      <c r="AP32" s="114">
        <f t="shared" si="19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0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2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1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112">
        <v>0</v>
      </c>
      <c r="BR32" s="316" t="e">
        <f>IF(#REF!=0,0,#REF!/#REF!)+BQ32/E32</f>
        <v>#REF!</v>
      </c>
      <c r="BS32" s="120">
        <v>0</v>
      </c>
      <c r="BT32" s="331">
        <f t="shared" si="15"/>
        <v>16</v>
      </c>
      <c r="BU32" s="126">
        <f t="shared" si="16"/>
        <v>15</v>
      </c>
      <c r="BV32"/>
      <c r="BW32"/>
      <c r="BX32"/>
      <c r="BY32"/>
      <c r="BZ32"/>
      <c r="CA32"/>
    </row>
    <row r="33" spans="3:79" s="89" customFormat="1" ht="72" hidden="1" customHeight="1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7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8"/>
        <v>0.3589209474885845</v>
      </c>
      <c r="AP33" s="114">
        <f t="shared" si="19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0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2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1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112">
        <v>0</v>
      </c>
      <c r="BR33" s="316" t="e">
        <f>IF(#REF!=0,0,#REF!/#REF!)+BQ33/E33</f>
        <v>#REF!</v>
      </c>
      <c r="BS33" s="120">
        <v>0</v>
      </c>
      <c r="BT33" s="331">
        <f t="shared" si="15"/>
        <v>18</v>
      </c>
      <c r="BU33" s="126">
        <f t="shared" si="16"/>
        <v>17</v>
      </c>
      <c r="BV33"/>
      <c r="BW33"/>
      <c r="BX33"/>
      <c r="BY33"/>
      <c r="BZ33"/>
      <c r="CA33"/>
    </row>
    <row r="34" spans="3:79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333"/>
      <c r="BR34" s="173"/>
      <c r="BS34" s="149"/>
      <c r="BT34" s="332"/>
      <c r="BU34" s="151"/>
      <c r="BV34"/>
      <c r="BW34"/>
      <c r="BX34"/>
      <c r="BY34"/>
      <c r="BZ34"/>
      <c r="CA34"/>
    </row>
    <row r="35" spans="3:79" s="89" customFormat="1" ht="40.9" hidden="1" customHeight="1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3">(E35/H35*100)-100</f>
        <v>-17.388400311699883</v>
      </c>
      <c r="K35" s="98">
        <f t="shared" ref="K35:K82" si="24">(E35/I35*100)-100</f>
        <v>-6.359621451104104</v>
      </c>
      <c r="L35" s="99">
        <f t="shared" ref="L35:L82" si="25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6">(R35/G35)/12</f>
        <v>2.6199880311190902</v>
      </c>
      <c r="T35" s="104">
        <v>2.48</v>
      </c>
      <c r="U35" s="104">
        <v>500.76</v>
      </c>
      <c r="V35" s="103">
        <f t="shared" ref="V35:V82" si="27">S35*Y35</f>
        <v>5.6853740275284252</v>
      </c>
      <c r="W35" s="103">
        <v>1.1000000000000001</v>
      </c>
      <c r="X35" s="103">
        <v>1.07</v>
      </c>
      <c r="Y35" s="98">
        <f t="shared" ref="Y35:Y82" si="28">X35+W35</f>
        <v>2.17</v>
      </c>
      <c r="Z35" s="99">
        <f t="shared" ref="Z35:Z82" si="29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0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1">AL35/AN35</f>
        <v>0.27003145611364787</v>
      </c>
      <c r="AP35" s="114">
        <f t="shared" ref="AP35:AP41" si="32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3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4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5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6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112"/>
      <c r="BR35" s="316" t="e">
        <f>IF(#REF!=0,0,#REF!/#REF!)+BQ35/E35</f>
        <v>#REF!</v>
      </c>
      <c r="BS35" s="120">
        <v>0</v>
      </c>
      <c r="BT35" s="331">
        <f t="shared" ref="BT35:BT77" si="37">M35+AE35+AK35+AR35+BB35+BD35+BF35+BN35</f>
        <v>11</v>
      </c>
      <c r="BU35" s="126">
        <f t="shared" ref="BU35:BU77" si="38">M35+AE35+AK35+AR35+BB35+BD35+BF35</f>
        <v>10</v>
      </c>
      <c r="BV35"/>
      <c r="BW35"/>
      <c r="BX35"/>
      <c r="BY35"/>
      <c r="BZ35"/>
      <c r="CA35"/>
    </row>
    <row r="36" spans="3:79" s="89" customFormat="1" ht="42" hidden="1" customHeight="1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3"/>
        <v>-15.72629051620649</v>
      </c>
      <c r="K36" s="98">
        <f t="shared" si="24"/>
        <v>-9.9615220179563977</v>
      </c>
      <c r="L36" s="99">
        <f t="shared" si="25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6"/>
        <v>1.7560912389839294</v>
      </c>
      <c r="T36" s="104">
        <v>2.35</v>
      </c>
      <c r="U36" s="104">
        <v>467.41</v>
      </c>
      <c r="V36" s="103">
        <f t="shared" si="27"/>
        <v>4.0038880248833593</v>
      </c>
      <c r="W36" s="103">
        <v>0.93</v>
      </c>
      <c r="X36" s="103">
        <v>1.35</v>
      </c>
      <c r="Y36" s="98">
        <f t="shared" si="28"/>
        <v>2.2800000000000002</v>
      </c>
      <c r="Z36" s="99">
        <f t="shared" si="29"/>
        <v>0.85661154551322372</v>
      </c>
      <c r="AA36" s="100">
        <v>5</v>
      </c>
      <c r="AB36" s="102">
        <v>192758</v>
      </c>
      <c r="AC36" s="105">
        <v>267</v>
      </c>
      <c r="AD36" s="106">
        <f t="shared" si="30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1"/>
        <v>0.30057149094424646</v>
      </c>
      <c r="AP36" s="114">
        <f t="shared" si="32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3"/>
        <v>3.2030356836619989</v>
      </c>
      <c r="AV36" s="100">
        <v>3</v>
      </c>
      <c r="AW36" s="102">
        <v>81300</v>
      </c>
      <c r="AX36" s="105">
        <v>192758</v>
      </c>
      <c r="AY36" s="116">
        <f t="shared" si="34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5"/>
        <v>0</v>
      </c>
      <c r="BJ36" s="100">
        <v>5</v>
      </c>
      <c r="BK36" s="102">
        <v>192758</v>
      </c>
      <c r="BL36" s="105">
        <v>184949</v>
      </c>
      <c r="BM36" s="122">
        <f t="shared" si="36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112"/>
      <c r="BR36" s="316" t="e">
        <f>IF(#REF!=0,0,#REF!/#REF!)+BQ36/E36</f>
        <v>#REF!</v>
      </c>
      <c r="BS36" s="120">
        <v>0</v>
      </c>
      <c r="BT36" s="331">
        <f t="shared" si="37"/>
        <v>13</v>
      </c>
      <c r="BU36" s="126">
        <f t="shared" si="38"/>
        <v>12</v>
      </c>
      <c r="BV36"/>
      <c r="BW36"/>
      <c r="BX36"/>
      <c r="BY36"/>
      <c r="BZ36"/>
      <c r="CA36"/>
    </row>
    <row r="37" spans="3:79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3"/>
        <v>-22.040370976541197</v>
      </c>
      <c r="K37" s="98">
        <f t="shared" si="24"/>
        <v>-9.6598811480591706</v>
      </c>
      <c r="L37" s="99">
        <f t="shared" si="25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6"/>
        <v>2.0206383377012354</v>
      </c>
      <c r="T37" s="104">
        <v>2.5099999999999998</v>
      </c>
      <c r="U37" s="104">
        <v>430.99</v>
      </c>
      <c r="V37" s="103">
        <f t="shared" si="27"/>
        <v>5.0313894608760767</v>
      </c>
      <c r="W37" s="103">
        <v>1.07</v>
      </c>
      <c r="X37" s="103">
        <v>1.42</v>
      </c>
      <c r="Y37" s="98">
        <f t="shared" si="28"/>
        <v>2.4900000000000002</v>
      </c>
      <c r="Z37" s="99">
        <f t="shared" si="29"/>
        <v>1.1674028308953981</v>
      </c>
      <c r="AA37" s="100">
        <v>5</v>
      </c>
      <c r="AB37" s="102">
        <v>263093</v>
      </c>
      <c r="AC37" s="195">
        <v>112</v>
      </c>
      <c r="AD37" s="106">
        <f t="shared" si="30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1"/>
        <v>0.48053515981735162</v>
      </c>
      <c r="AP37" s="114">
        <f t="shared" si="32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3"/>
        <v>1.72833870126498</v>
      </c>
      <c r="AV37" s="100">
        <v>0</v>
      </c>
      <c r="AW37" s="102">
        <v>153116</v>
      </c>
      <c r="AX37" s="105">
        <v>263093</v>
      </c>
      <c r="AY37" s="116">
        <f t="shared" si="34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5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6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112"/>
      <c r="BR37" s="316" t="e">
        <f>IF(#REF!=0,0,#REF!/#REF!)+BQ37/E37</f>
        <v>#REF!</v>
      </c>
      <c r="BS37" s="120">
        <v>2</v>
      </c>
      <c r="BT37" s="331">
        <f t="shared" si="37"/>
        <v>17</v>
      </c>
      <c r="BU37" s="126">
        <f t="shared" si="38"/>
        <v>12</v>
      </c>
      <c r="BV37"/>
      <c r="BW37"/>
      <c r="BX37"/>
      <c r="BY37"/>
      <c r="BZ37"/>
      <c r="CA37"/>
    </row>
    <row r="38" spans="3:79" s="89" customFormat="1" ht="62.45" hidden="1" customHeight="1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3"/>
        <v>-8.8593576965669882</v>
      </c>
      <c r="K38" s="98">
        <f t="shared" si="24"/>
        <v>-9.560439560439562</v>
      </c>
      <c r="L38" s="99">
        <f t="shared" si="25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6"/>
        <v>1.5331761006289308</v>
      </c>
      <c r="T38" s="104">
        <v>2.48</v>
      </c>
      <c r="U38" s="104">
        <v>500.76</v>
      </c>
      <c r="V38" s="103">
        <f t="shared" si="27"/>
        <v>3.1430110062893077</v>
      </c>
      <c r="W38" s="103">
        <v>0.86</v>
      </c>
      <c r="X38" s="103">
        <v>1.19</v>
      </c>
      <c r="Y38" s="98">
        <f t="shared" si="28"/>
        <v>2.0499999999999998</v>
      </c>
      <c r="Z38" s="99">
        <f t="shared" si="29"/>
        <v>0.62764817603029543</v>
      </c>
      <c r="AA38" s="100">
        <v>5</v>
      </c>
      <c r="AB38" s="102">
        <v>80683</v>
      </c>
      <c r="AC38" s="105">
        <v>208</v>
      </c>
      <c r="AD38" s="106">
        <f t="shared" si="30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1"/>
        <v>0.32411923030570844</v>
      </c>
      <c r="AP38" s="114">
        <f t="shared" si="32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3"/>
        <v>2.2388211337880648</v>
      </c>
      <c r="AV38" s="100">
        <v>1</v>
      </c>
      <c r="AW38" s="102">
        <v>48755</v>
      </c>
      <c r="AX38" s="105">
        <v>80683</v>
      </c>
      <c r="AY38" s="116">
        <f t="shared" si="34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5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6"/>
        <v>1.3154072109366286</v>
      </c>
      <c r="BN38" s="100">
        <v>3</v>
      </c>
      <c r="BO38" s="123" t="s">
        <v>105</v>
      </c>
      <c r="BP38" s="105">
        <v>0</v>
      </c>
      <c r="BQ38" s="112"/>
      <c r="BR38" s="316" t="e">
        <f>IF(#REF!=0,0,#REF!/#REF!)+BQ38/E38</f>
        <v>#REF!</v>
      </c>
      <c r="BS38" s="120">
        <v>3</v>
      </c>
      <c r="BT38" s="331">
        <f t="shared" si="37"/>
        <v>15</v>
      </c>
      <c r="BU38" s="126">
        <f t="shared" si="38"/>
        <v>12</v>
      </c>
      <c r="BV38"/>
      <c r="BW38"/>
      <c r="BX38"/>
      <c r="BY38"/>
      <c r="BZ38"/>
      <c r="CA38"/>
    </row>
    <row r="39" spans="3:79" s="89" customFormat="1" ht="78.75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3"/>
        <v>18.657799274486095</v>
      </c>
      <c r="K39" s="98">
        <f t="shared" si="24"/>
        <v>19.060907546711974</v>
      </c>
      <c r="L39" s="99">
        <f t="shared" si="25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6"/>
        <v>3.1663788140472078</v>
      </c>
      <c r="T39" s="104">
        <v>2.6</v>
      </c>
      <c r="U39" s="104">
        <v>590.78</v>
      </c>
      <c r="V39" s="103">
        <f t="shared" si="27"/>
        <v>7.7259643062751868</v>
      </c>
      <c r="W39" s="103">
        <v>0.94</v>
      </c>
      <c r="X39" s="103">
        <v>1.5</v>
      </c>
      <c r="Y39" s="98">
        <f t="shared" si="28"/>
        <v>2.44</v>
      </c>
      <c r="Z39" s="99">
        <f t="shared" si="29"/>
        <v>1.3077565771141857</v>
      </c>
      <c r="AA39" s="100">
        <v>5</v>
      </c>
      <c r="AB39" s="102">
        <v>657000</v>
      </c>
      <c r="AC39" s="105">
        <v>544</v>
      </c>
      <c r="AD39" s="106">
        <f t="shared" si="30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1"/>
        <v>0.83720930232558144</v>
      </c>
      <c r="AP39" s="114">
        <f t="shared" si="32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3"/>
        <v>0.79281684567903521</v>
      </c>
      <c r="AV39" s="100">
        <v>0</v>
      </c>
      <c r="AW39" s="102">
        <v>479010</v>
      </c>
      <c r="AX39" s="105">
        <v>657000</v>
      </c>
      <c r="AY39" s="116">
        <f t="shared" si="34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5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6"/>
        <v>1.4349923896499239</v>
      </c>
      <c r="BN39" s="100">
        <v>3</v>
      </c>
      <c r="BO39" s="123" t="s">
        <v>105</v>
      </c>
      <c r="BP39" s="105">
        <v>0</v>
      </c>
      <c r="BQ39" s="112"/>
      <c r="BR39" s="316" t="e">
        <f>IF(#REF!=0,0,#REF!/#REF!)+BQ39/E39</f>
        <v>#REF!</v>
      </c>
      <c r="BS39" s="120">
        <v>3</v>
      </c>
      <c r="BT39" s="331">
        <f t="shared" si="37"/>
        <v>30</v>
      </c>
      <c r="BU39" s="126">
        <f t="shared" si="38"/>
        <v>27</v>
      </c>
    </row>
    <row r="40" spans="3:79" s="89" customFormat="1" ht="45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3"/>
        <v>13.661940130542433</v>
      </c>
      <c r="K40" s="98">
        <f t="shared" si="24"/>
        <v>1.671028790014077</v>
      </c>
      <c r="L40" s="99">
        <f t="shared" si="25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6"/>
        <v>4.9858845437616388</v>
      </c>
      <c r="T40" s="104">
        <v>2.6</v>
      </c>
      <c r="U40" s="104">
        <v>590.78</v>
      </c>
      <c r="V40" s="103">
        <f t="shared" si="27"/>
        <v>6.5315087523277473</v>
      </c>
      <c r="W40" s="103">
        <v>0.56999999999999995</v>
      </c>
      <c r="X40" s="103">
        <v>0.74</v>
      </c>
      <c r="Y40" s="98">
        <f t="shared" si="28"/>
        <v>1.31</v>
      </c>
      <c r="Z40" s="99">
        <f t="shared" si="29"/>
        <v>1.1055737757418578</v>
      </c>
      <c r="AA40" s="100">
        <v>5</v>
      </c>
      <c r="AB40" s="102">
        <v>322898</v>
      </c>
      <c r="AC40" s="105">
        <v>276</v>
      </c>
      <c r="AD40" s="106">
        <f t="shared" si="30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1"/>
        <v>0.68050158061116961</v>
      </c>
      <c r="AP40" s="114">
        <f t="shared" si="32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3"/>
        <v>1.2891565546753734</v>
      </c>
      <c r="AV40" s="100">
        <v>0</v>
      </c>
      <c r="AW40" s="102">
        <v>267742</v>
      </c>
      <c r="AX40" s="105">
        <v>322898</v>
      </c>
      <c r="AY40" s="116">
        <f t="shared" si="34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5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6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112">
        <v>3500000</v>
      </c>
      <c r="BR40" s="316" t="e">
        <f>IF(#REF!=0,0,#REF!/#REF!)+BQ40/E40</f>
        <v>#REF!</v>
      </c>
      <c r="BS40" s="120">
        <v>2</v>
      </c>
      <c r="BT40" s="331">
        <f t="shared" si="37"/>
        <v>23</v>
      </c>
      <c r="BU40" s="126">
        <f t="shared" si="38"/>
        <v>22</v>
      </c>
    </row>
    <row r="41" spans="3:79" s="89" customFormat="1" ht="45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3"/>
        <v>35.440180586907445</v>
      </c>
      <c r="K41" s="98">
        <f t="shared" si="24"/>
        <v>1.3000168833361414</v>
      </c>
      <c r="L41" s="99">
        <f t="shared" si="25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6"/>
        <v>3.9429778247096094</v>
      </c>
      <c r="T41" s="104">
        <v>2.6</v>
      </c>
      <c r="U41" s="104">
        <v>590.78</v>
      </c>
      <c r="V41" s="103">
        <f t="shared" si="27"/>
        <v>8.3591129883843731</v>
      </c>
      <c r="W41" s="103">
        <v>0.71</v>
      </c>
      <c r="X41" s="103">
        <v>1.41</v>
      </c>
      <c r="Y41" s="98">
        <f t="shared" si="28"/>
        <v>2.12</v>
      </c>
      <c r="Z41" s="99">
        <f t="shared" si="29"/>
        <v>1.4149282285088143</v>
      </c>
      <c r="AA41" s="100">
        <v>5</v>
      </c>
      <c r="AB41" s="102">
        <v>338889</v>
      </c>
      <c r="AC41" s="105">
        <v>419</v>
      </c>
      <c r="AD41" s="106">
        <f t="shared" si="30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1"/>
        <v>0.61897534246575336</v>
      </c>
      <c r="AP41" s="114">
        <f t="shared" si="32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3"/>
        <v>1.0929335062549514</v>
      </c>
      <c r="AV41" s="100">
        <v>0</v>
      </c>
      <c r="AW41" s="102">
        <v>268848</v>
      </c>
      <c r="AX41" s="105">
        <v>338889</v>
      </c>
      <c r="AY41" s="116">
        <f t="shared" si="34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5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6"/>
        <v>1.203107802259737</v>
      </c>
      <c r="BN41" s="100">
        <v>3</v>
      </c>
      <c r="BO41" s="123" t="s">
        <v>209</v>
      </c>
      <c r="BP41" s="105">
        <v>5</v>
      </c>
      <c r="BQ41" s="112">
        <v>1000000</v>
      </c>
      <c r="BR41" s="316" t="e">
        <f>IF(#REF!=0,0,#REF!/#REF!)+BQ41/E41</f>
        <v>#REF!</v>
      </c>
      <c r="BS41" s="120">
        <v>5</v>
      </c>
      <c r="BT41" s="331">
        <f t="shared" si="37"/>
        <v>28</v>
      </c>
      <c r="BU41" s="126">
        <f t="shared" si="38"/>
        <v>25</v>
      </c>
    </row>
    <row r="42" spans="3:79" s="89" customFormat="1" ht="60" hidden="1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3"/>
        <v>-15.729585006693441</v>
      </c>
      <c r="K42" s="98">
        <f t="shared" si="24"/>
        <v>0</v>
      </c>
      <c r="L42" s="99">
        <f t="shared" si="25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6"/>
        <v>4.4286404878774359</v>
      </c>
      <c r="T42" s="104">
        <v>2.6</v>
      </c>
      <c r="U42" s="104">
        <v>590.78</v>
      </c>
      <c r="V42" s="103">
        <f t="shared" si="27"/>
        <v>14.791659229510635</v>
      </c>
      <c r="W42" s="103">
        <v>1.33</v>
      </c>
      <c r="X42" s="103">
        <v>2.0099999999999998</v>
      </c>
      <c r="Y42" s="98">
        <f t="shared" si="28"/>
        <v>3.34</v>
      </c>
      <c r="Z42" s="99">
        <f t="shared" si="29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4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5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164">
        <v>0</v>
      </c>
      <c r="BR42" s="316" t="e">
        <f>IF(#REF!=0,0,#REF!/#REF!)+BQ42/E42</f>
        <v>#REF!</v>
      </c>
      <c r="BS42" s="120">
        <v>0</v>
      </c>
      <c r="BT42" s="331" t="e">
        <f t="shared" si="37"/>
        <v>#VALUE!</v>
      </c>
      <c r="BU42" s="126">
        <f t="shared" si="38"/>
        <v>15</v>
      </c>
    </row>
    <row r="43" spans="3:79" s="89" customFormat="1" ht="56.25" hidden="1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3"/>
        <v>-4.3362831858406992</v>
      </c>
      <c r="K43" s="98">
        <f t="shared" si="24"/>
        <v>-4.3362831858406992</v>
      </c>
      <c r="L43" s="99">
        <f t="shared" si="25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6"/>
        <v>1.9206321538550926</v>
      </c>
      <c r="T43" s="104">
        <v>2.25</v>
      </c>
      <c r="U43" s="104">
        <v>376.14</v>
      </c>
      <c r="V43" s="103">
        <f t="shared" si="27"/>
        <v>3.7644390215559813</v>
      </c>
      <c r="W43" s="103">
        <v>0.85</v>
      </c>
      <c r="X43" s="103">
        <v>1.1100000000000001</v>
      </c>
      <c r="Y43" s="98">
        <f t="shared" si="28"/>
        <v>1.96</v>
      </c>
      <c r="Z43" s="99">
        <f t="shared" si="29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39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0">AL43/AN43</f>
        <v>0.59846414182111207</v>
      </c>
      <c r="AP43" s="114">
        <f t="shared" ref="AP43:AP68" si="41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2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4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112">
        <v>1500000</v>
      </c>
      <c r="BR43" s="316" t="e">
        <f>IF(#REF!=0,0,#REF!/#REF!)+BQ43/E43</f>
        <v>#REF!</v>
      </c>
      <c r="BS43" s="120">
        <v>2</v>
      </c>
      <c r="BT43" s="331">
        <f t="shared" si="37"/>
        <v>15</v>
      </c>
      <c r="BU43" s="126">
        <f t="shared" si="38"/>
        <v>14</v>
      </c>
    </row>
    <row r="44" spans="3:79" s="89" customFormat="1" ht="78.75" hidden="1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3"/>
        <v>-6.4838709677419359</v>
      </c>
      <c r="K44" s="98">
        <f t="shared" si="24"/>
        <v>-2.9460997656511552</v>
      </c>
      <c r="L44" s="99">
        <f t="shared" si="25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6"/>
        <v>2.1996951219512195</v>
      </c>
      <c r="T44" s="104">
        <v>2.35</v>
      </c>
      <c r="U44" s="104">
        <v>467.41</v>
      </c>
      <c r="V44" s="103">
        <f t="shared" si="27"/>
        <v>4.1134298780487804</v>
      </c>
      <c r="W44" s="103">
        <v>0.8</v>
      </c>
      <c r="X44" s="103">
        <v>1.07</v>
      </c>
      <c r="Y44" s="98">
        <f t="shared" si="28"/>
        <v>1.87</v>
      </c>
      <c r="Z44" s="99">
        <f t="shared" si="29"/>
        <v>0.88004746968374237</v>
      </c>
      <c r="AA44" s="100">
        <v>5</v>
      </c>
      <c r="AB44" s="102">
        <v>117413</v>
      </c>
      <c r="AC44" s="105">
        <v>289</v>
      </c>
      <c r="AD44" s="106">
        <f t="shared" si="39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0"/>
        <v>0.3368371225704655</v>
      </c>
      <c r="AP44" s="114">
        <f t="shared" si="41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2"/>
        <v>2.874403059285199</v>
      </c>
      <c r="AV44" s="100">
        <v>3</v>
      </c>
      <c r="AW44" s="102">
        <v>96843</v>
      </c>
      <c r="AX44" s="105">
        <v>117413</v>
      </c>
      <c r="AY44" s="116">
        <f t="shared" si="34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112">
        <v>0</v>
      </c>
      <c r="BR44" s="316" t="e">
        <f>IF(#REF!=0,0,#REF!/#REF!)+BQ44/E44</f>
        <v>#REF!</v>
      </c>
      <c r="BS44" s="120">
        <v>0</v>
      </c>
      <c r="BT44" s="331">
        <f t="shared" si="37"/>
        <v>15</v>
      </c>
      <c r="BU44" s="126">
        <f t="shared" si="38"/>
        <v>10</v>
      </c>
    </row>
    <row r="45" spans="3:79" s="89" customFormat="1" ht="78.75" hidden="1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3"/>
        <v>0</v>
      </c>
      <c r="K45" s="98">
        <f t="shared" si="24"/>
        <v>0</v>
      </c>
      <c r="L45" s="99">
        <f t="shared" si="25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6"/>
        <v>2.9184346632890015</v>
      </c>
      <c r="T45" s="104">
        <v>2.6</v>
      </c>
      <c r="U45" s="104">
        <v>590.78</v>
      </c>
      <c r="V45" s="103">
        <f t="shared" si="27"/>
        <v>8.0256953240447544</v>
      </c>
      <c r="W45" s="103">
        <v>0.91</v>
      </c>
      <c r="X45" s="103">
        <v>1.84</v>
      </c>
      <c r="Y45" s="98">
        <f t="shared" si="28"/>
        <v>2.75</v>
      </c>
      <c r="Z45" s="99">
        <f t="shared" si="29"/>
        <v>1.3584913714148676</v>
      </c>
      <c r="AA45" s="100">
        <v>5</v>
      </c>
      <c r="AB45" s="102">
        <v>164486</v>
      </c>
      <c r="AC45" s="105">
        <v>523.75</v>
      </c>
      <c r="AD45" s="106">
        <f t="shared" si="39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0"/>
        <v>0.28165410958904114</v>
      </c>
      <c r="AP45" s="114">
        <f t="shared" si="41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2"/>
        <v>2.7613170632798205</v>
      </c>
      <c r="AV45" s="100">
        <v>3</v>
      </c>
      <c r="AW45" s="102">
        <v>116797</v>
      </c>
      <c r="AX45" s="105">
        <v>164486</v>
      </c>
      <c r="AY45" s="116">
        <f t="shared" si="34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112">
        <v>1800000</v>
      </c>
      <c r="BR45" s="316" t="e">
        <f>IF(#REF!=0,0,#REF!/#REF!)+BQ45/E45</f>
        <v>#REF!</v>
      </c>
      <c r="BS45" s="120">
        <v>5</v>
      </c>
      <c r="BT45" s="331">
        <f t="shared" si="37"/>
        <v>16</v>
      </c>
      <c r="BU45" s="126">
        <f t="shared" si="38"/>
        <v>15</v>
      </c>
    </row>
    <row r="46" spans="3:79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3"/>
        <v>-3.569928601427975</v>
      </c>
      <c r="K46" s="98">
        <f t="shared" si="24"/>
        <v>-9.4637223974763316</v>
      </c>
      <c r="L46" s="99">
        <f t="shared" si="25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6"/>
        <v>1.4988292890591739</v>
      </c>
      <c r="T46" s="104">
        <v>2.25</v>
      </c>
      <c r="U46" s="104">
        <v>376.14</v>
      </c>
      <c r="V46" s="103">
        <f t="shared" si="27"/>
        <v>4.0168624946785858</v>
      </c>
      <c r="W46" s="103">
        <v>1</v>
      </c>
      <c r="X46" s="103">
        <v>1.68</v>
      </c>
      <c r="Y46" s="98">
        <f t="shared" si="28"/>
        <v>2.6799999999999997</v>
      </c>
      <c r="Z46" s="99">
        <f t="shared" si="29"/>
        <v>1.0679168646457664</v>
      </c>
      <c r="AA46" s="100">
        <v>5</v>
      </c>
      <c r="AB46" s="102">
        <v>93690</v>
      </c>
      <c r="AC46" s="105">
        <v>420</v>
      </c>
      <c r="AD46" s="106">
        <f t="shared" si="39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0"/>
        <v>0.28520547945205477</v>
      </c>
      <c r="AP46" s="114">
        <f t="shared" si="41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2"/>
        <v>2.9279018032716539</v>
      </c>
      <c r="AV46" s="100">
        <v>3</v>
      </c>
      <c r="AW46" s="102">
        <v>39700</v>
      </c>
      <c r="AX46" s="105">
        <v>93690</v>
      </c>
      <c r="AY46" s="116">
        <f t="shared" si="34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3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112">
        <v>0</v>
      </c>
      <c r="BR46" s="316" t="e">
        <f>IF(#REF!=0,0,#REF!/#REF!)+BQ46/E46</f>
        <v>#REF!</v>
      </c>
      <c r="BS46" s="120">
        <v>0</v>
      </c>
      <c r="BT46" s="331">
        <f t="shared" si="37"/>
        <v>17</v>
      </c>
      <c r="BU46" s="126">
        <f t="shared" si="38"/>
        <v>14</v>
      </c>
    </row>
    <row r="47" spans="3:79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3"/>
        <v>-33.476599808978037</v>
      </c>
      <c r="K47" s="98">
        <f t="shared" si="24"/>
        <v>-16.58682634730539</v>
      </c>
      <c r="L47" s="99">
        <f t="shared" si="25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6"/>
        <v>3.3419818946007109</v>
      </c>
      <c r="T47" s="104">
        <v>2.35</v>
      </c>
      <c r="U47" s="104">
        <v>467.41</v>
      </c>
      <c r="V47" s="103">
        <f t="shared" si="27"/>
        <v>7.5194592628515995</v>
      </c>
      <c r="W47" s="103">
        <v>1.04</v>
      </c>
      <c r="X47" s="103">
        <v>1.21</v>
      </c>
      <c r="Y47" s="98">
        <f t="shared" si="28"/>
        <v>2.25</v>
      </c>
      <c r="Z47" s="99">
        <f t="shared" si="29"/>
        <v>1.6087501899513488</v>
      </c>
      <c r="AA47" s="100">
        <v>5</v>
      </c>
      <c r="AB47" s="102">
        <v>77443</v>
      </c>
      <c r="AC47" s="105">
        <v>662.5</v>
      </c>
      <c r="AD47" s="106">
        <f t="shared" si="39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0"/>
        <v>0.53043150684931506</v>
      </c>
      <c r="AP47" s="114">
        <f t="shared" si="41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2"/>
        <v>1.4881468028556057</v>
      </c>
      <c r="AV47" s="100">
        <v>0</v>
      </c>
      <c r="AW47" s="102">
        <v>58857</v>
      </c>
      <c r="AX47" s="105">
        <v>77443</v>
      </c>
      <c r="AY47" s="116">
        <f t="shared" si="34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3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112">
        <v>0</v>
      </c>
      <c r="BR47" s="316" t="e">
        <f>IF(#REF!=0,0,#REF!/#REF!)+BQ47/E47</f>
        <v>#REF!</v>
      </c>
      <c r="BS47" s="120">
        <v>0</v>
      </c>
      <c r="BT47" s="331" t="e">
        <f t="shared" si="37"/>
        <v>#VALUE!</v>
      </c>
      <c r="BU47" s="126">
        <f t="shared" si="38"/>
        <v>8</v>
      </c>
    </row>
    <row r="48" spans="3:79" s="89" customFormat="1" ht="22.5" hidden="1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3"/>
        <v>-14.564643799472293</v>
      </c>
      <c r="K48" s="98">
        <f t="shared" si="24"/>
        <v>-11.043956043956044</v>
      </c>
      <c r="L48" s="99">
        <f t="shared" si="25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6"/>
        <v>2.464697767745172</v>
      </c>
      <c r="T48" s="104">
        <v>2.5099999999999998</v>
      </c>
      <c r="U48" s="104">
        <v>430.99</v>
      </c>
      <c r="V48" s="103">
        <f t="shared" si="27"/>
        <v>8.0349147228492601</v>
      </c>
      <c r="W48" s="103">
        <v>1.33</v>
      </c>
      <c r="X48" s="103">
        <v>1.93</v>
      </c>
      <c r="Y48" s="98">
        <f t="shared" si="28"/>
        <v>3.26</v>
      </c>
      <c r="Z48" s="99">
        <f t="shared" si="29"/>
        <v>1.8642926106984523</v>
      </c>
      <c r="AA48" s="100">
        <v>5</v>
      </c>
      <c r="AB48" s="102">
        <v>50433</v>
      </c>
      <c r="AC48" s="105">
        <v>230</v>
      </c>
      <c r="AD48" s="106">
        <f t="shared" si="39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0"/>
        <v>0.34543150684931506</v>
      </c>
      <c r="AP48" s="114">
        <f t="shared" si="41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2"/>
        <v>2.4741507075462286</v>
      </c>
      <c r="AV48" s="100">
        <v>1</v>
      </c>
      <c r="AW48" s="102">
        <v>39307</v>
      </c>
      <c r="AX48" s="105">
        <v>50433</v>
      </c>
      <c r="AY48" s="116">
        <f t="shared" si="34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3"/>
        <v>0</v>
      </c>
      <c r="BJ48" s="100">
        <v>5</v>
      </c>
      <c r="BK48" s="102">
        <v>50433</v>
      </c>
      <c r="BL48" s="105">
        <v>128183</v>
      </c>
      <c r="BM48" s="122">
        <f t="shared" ref="BM48:BM68" si="44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112">
        <v>0</v>
      </c>
      <c r="BR48" s="316" t="e">
        <f>IF(#REF!=0,0,#REF!/#REF!)+BQ48/E48</f>
        <v>#REF!</v>
      </c>
      <c r="BS48" s="120">
        <v>0</v>
      </c>
      <c r="BT48" s="331">
        <f t="shared" si="37"/>
        <v>14</v>
      </c>
      <c r="BU48" s="126">
        <f t="shared" si="38"/>
        <v>9</v>
      </c>
    </row>
    <row r="49" spans="3:73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3"/>
        <v>-8.0491132332878692</v>
      </c>
      <c r="K49" s="98">
        <f t="shared" si="24"/>
        <v>-7.013106461255461</v>
      </c>
      <c r="L49" s="99">
        <f t="shared" si="25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6"/>
        <v>2.8431672696910657</v>
      </c>
      <c r="T49" s="104">
        <v>2.35</v>
      </c>
      <c r="U49" s="104">
        <v>467.41</v>
      </c>
      <c r="V49" s="103">
        <f t="shared" si="27"/>
        <v>3.8382758140829392</v>
      </c>
      <c r="W49" s="103">
        <v>0.5</v>
      </c>
      <c r="X49" s="103">
        <v>0.85</v>
      </c>
      <c r="Y49" s="98">
        <f t="shared" si="28"/>
        <v>1.35</v>
      </c>
      <c r="Z49" s="99">
        <f t="shared" si="29"/>
        <v>0.82117965257117709</v>
      </c>
      <c r="AA49" s="100">
        <v>5</v>
      </c>
      <c r="AB49" s="102">
        <v>137549</v>
      </c>
      <c r="AC49" s="105">
        <v>316</v>
      </c>
      <c r="AD49" s="106">
        <f t="shared" si="39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0"/>
        <v>0.53835225048923685</v>
      </c>
      <c r="AP49" s="114">
        <f t="shared" si="41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2"/>
        <v>1.6706310505715649</v>
      </c>
      <c r="AV49" s="100">
        <v>0</v>
      </c>
      <c r="AW49" s="102">
        <v>122586</v>
      </c>
      <c r="AX49" s="105">
        <v>137549</v>
      </c>
      <c r="AY49" s="116">
        <f t="shared" si="34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3"/>
        <v>0.33327723245935087</v>
      </c>
      <c r="BJ49" s="100">
        <v>5</v>
      </c>
      <c r="BK49" s="102">
        <v>137549</v>
      </c>
      <c r="BL49" s="105">
        <v>28526</v>
      </c>
      <c r="BM49" s="122">
        <f t="shared" si="44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112">
        <v>1200000</v>
      </c>
      <c r="BR49" s="316" t="e">
        <f>IF(#REF!=0,0,#REF!/#REF!)+BQ49/E49</f>
        <v>#REF!</v>
      </c>
      <c r="BS49" s="120">
        <v>5</v>
      </c>
      <c r="BT49" s="331">
        <f t="shared" si="37"/>
        <v>13</v>
      </c>
      <c r="BU49" s="126">
        <f t="shared" si="38"/>
        <v>12</v>
      </c>
    </row>
    <row r="50" spans="3:73" s="89" customFormat="1" ht="45" hidden="1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3"/>
        <v>-6.3732057416267907</v>
      </c>
      <c r="K50" s="98">
        <f t="shared" si="24"/>
        <v>-4.0972358361105705</v>
      </c>
      <c r="L50" s="99">
        <f t="shared" si="25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6"/>
        <v>2.7485154394299287</v>
      </c>
      <c r="T50" s="104">
        <v>2.48</v>
      </c>
      <c r="U50" s="104">
        <v>500.76</v>
      </c>
      <c r="V50" s="103">
        <f t="shared" si="27"/>
        <v>6.2666152019002386</v>
      </c>
      <c r="W50" s="103">
        <v>0.71</v>
      </c>
      <c r="X50" s="103">
        <v>1.57</v>
      </c>
      <c r="Y50" s="98">
        <f t="shared" si="28"/>
        <v>2.2800000000000002</v>
      </c>
      <c r="Z50" s="99">
        <f t="shared" si="29"/>
        <v>1.2514208806414728</v>
      </c>
      <c r="AA50" s="100">
        <v>5</v>
      </c>
      <c r="AB50" s="102">
        <v>151169</v>
      </c>
      <c r="AC50" s="105">
        <v>445</v>
      </c>
      <c r="AD50" s="106">
        <f t="shared" si="39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0"/>
        <v>0.37651058530510584</v>
      </c>
      <c r="AP50" s="114">
        <f t="shared" si="41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2"/>
        <v>1.8249563957190269</v>
      </c>
      <c r="AV50" s="100">
        <v>1</v>
      </c>
      <c r="AW50" s="102">
        <v>130688</v>
      </c>
      <c r="AX50" s="105">
        <v>151169</v>
      </c>
      <c r="AY50" s="116">
        <f t="shared" si="34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3"/>
        <v>3.5774598047185147</v>
      </c>
      <c r="BJ50" s="100">
        <v>0</v>
      </c>
      <c r="BK50" s="102">
        <v>151169</v>
      </c>
      <c r="BL50" s="105">
        <v>163737</v>
      </c>
      <c r="BM50" s="122">
        <f t="shared" si="44"/>
        <v>1.083138738762577</v>
      </c>
      <c r="BN50" s="100">
        <v>3</v>
      </c>
      <c r="BO50" s="123" t="s">
        <v>170</v>
      </c>
      <c r="BP50" s="105">
        <v>1</v>
      </c>
      <c r="BQ50" s="112">
        <v>0</v>
      </c>
      <c r="BR50" s="316" t="e">
        <f>IF(#REF!=0,0,#REF!/#REF!)+BQ50/E50</f>
        <v>#REF!</v>
      </c>
      <c r="BS50" s="120">
        <v>0</v>
      </c>
      <c r="BT50" s="331">
        <f t="shared" si="37"/>
        <v>15</v>
      </c>
      <c r="BU50" s="126">
        <f t="shared" si="38"/>
        <v>12</v>
      </c>
    </row>
    <row r="51" spans="3:73" s="89" customFormat="1" ht="78.75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3"/>
        <v>53.321634494860859</v>
      </c>
      <c r="K51" s="98">
        <f t="shared" si="24"/>
        <v>-4.9867950908808467</v>
      </c>
      <c r="L51" s="99">
        <f t="shared" si="25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6"/>
        <v>2.9974696356275303</v>
      </c>
      <c r="T51" s="104" t="s">
        <v>231</v>
      </c>
      <c r="U51" s="104">
        <v>590.78</v>
      </c>
      <c r="V51" s="103">
        <f t="shared" si="27"/>
        <v>6.2946862348178136</v>
      </c>
      <c r="W51" s="103">
        <v>0.88</v>
      </c>
      <c r="X51" s="103">
        <v>1.22</v>
      </c>
      <c r="Y51" s="98">
        <f t="shared" si="28"/>
        <v>2.1</v>
      </c>
      <c r="Z51" s="99">
        <f t="shared" si="29"/>
        <v>1.065487361592778</v>
      </c>
      <c r="AA51" s="100">
        <v>5</v>
      </c>
      <c r="AB51" s="102">
        <v>126273</v>
      </c>
      <c r="AC51" s="105">
        <v>716</v>
      </c>
      <c r="AD51" s="106">
        <f t="shared" si="39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0"/>
        <v>0.41882981193406082</v>
      </c>
      <c r="AP51" s="114">
        <f t="shared" si="41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2"/>
        <v>0.83429100456907124</v>
      </c>
      <c r="AV51" s="100">
        <v>0</v>
      </c>
      <c r="AW51" s="102">
        <v>116372</v>
      </c>
      <c r="AX51" s="105">
        <v>126273</v>
      </c>
      <c r="AY51" s="116">
        <f t="shared" si="34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3"/>
        <v>1.2144610349764777</v>
      </c>
      <c r="BJ51" s="100">
        <v>0</v>
      </c>
      <c r="BK51" s="102">
        <v>126273</v>
      </c>
      <c r="BL51" s="105">
        <v>178150</v>
      </c>
      <c r="BM51" s="122">
        <f t="shared" si="44"/>
        <v>1.4108320860358112</v>
      </c>
      <c r="BN51" s="100">
        <v>3</v>
      </c>
      <c r="BO51" s="123" t="s">
        <v>105</v>
      </c>
      <c r="BP51" s="105">
        <v>0</v>
      </c>
      <c r="BQ51" s="112">
        <v>1300000</v>
      </c>
      <c r="BR51" s="316" t="e">
        <f>IF(#REF!=0,0,#REF!/#REF!)+BQ51/E51</f>
        <v>#REF!</v>
      </c>
      <c r="BS51" s="120">
        <v>5</v>
      </c>
      <c r="BT51" s="331">
        <f t="shared" si="37"/>
        <v>29</v>
      </c>
      <c r="BU51" s="126">
        <f t="shared" si="38"/>
        <v>26</v>
      </c>
    </row>
    <row r="52" spans="3:73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3"/>
        <v>-14.542253521126753</v>
      </c>
      <c r="K52" s="98">
        <f t="shared" si="24"/>
        <v>-14.391534391534393</v>
      </c>
      <c r="L52" s="99">
        <f t="shared" si="25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6"/>
        <v>1.7353309929789367</v>
      </c>
      <c r="T52" s="104">
        <v>2.25</v>
      </c>
      <c r="U52" s="104">
        <v>376.14</v>
      </c>
      <c r="V52" s="103">
        <f t="shared" si="27"/>
        <v>4.1821476930792381</v>
      </c>
      <c r="W52" s="103">
        <v>0.96</v>
      </c>
      <c r="X52" s="103">
        <v>1.45</v>
      </c>
      <c r="Y52" s="98">
        <f t="shared" si="28"/>
        <v>2.41</v>
      </c>
      <c r="Z52" s="99">
        <f t="shared" si="29"/>
        <v>1.1118593324504809</v>
      </c>
      <c r="AA52" s="100">
        <v>5</v>
      </c>
      <c r="AB52" s="102">
        <v>92053</v>
      </c>
      <c r="AC52" s="105">
        <v>295</v>
      </c>
      <c r="AD52" s="106">
        <f t="shared" si="39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0"/>
        <v>0.42033333333333334</v>
      </c>
      <c r="AP52" s="114">
        <f t="shared" si="41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2"/>
        <v>2.1295036319002731</v>
      </c>
      <c r="AV52" s="100">
        <v>1</v>
      </c>
      <c r="AW52" s="102">
        <v>49679</v>
      </c>
      <c r="AX52" s="105">
        <v>92053</v>
      </c>
      <c r="AY52" s="116">
        <f t="shared" si="34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3"/>
        <v>0.22863016974413647</v>
      </c>
      <c r="BJ52" s="100">
        <v>3</v>
      </c>
      <c r="BK52" s="102">
        <v>92053</v>
      </c>
      <c r="BL52" s="105">
        <v>84108</v>
      </c>
      <c r="BM52" s="122">
        <f t="shared" si="44"/>
        <v>0.91369102582208073</v>
      </c>
      <c r="BN52" s="100">
        <f t="shared" ref="BN52:BN60" si="45">IF(BM52&lt;1,1,IF(BM52&gt;1&lt;1.5,3,5))</f>
        <v>1</v>
      </c>
      <c r="BO52" s="123" t="s">
        <v>105</v>
      </c>
      <c r="BP52" s="105">
        <v>0</v>
      </c>
      <c r="BQ52" s="112">
        <v>0</v>
      </c>
      <c r="BR52" s="316" t="e">
        <f>IF(#REF!=0,0,#REF!/#REF!)+BQ52/E52</f>
        <v>#REF!</v>
      </c>
      <c r="BS52" s="120">
        <v>0</v>
      </c>
      <c r="BT52" s="331">
        <f t="shared" si="37"/>
        <v>11</v>
      </c>
      <c r="BU52" s="126">
        <f t="shared" si="38"/>
        <v>10</v>
      </c>
    </row>
    <row r="53" spans="3:73" s="89" customFormat="1" ht="56.25" hidden="1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3"/>
        <v>-19.895287958115176</v>
      </c>
      <c r="K53" s="98">
        <f t="shared" si="24"/>
        <v>-0.59970014992504161</v>
      </c>
      <c r="L53" s="99">
        <f t="shared" si="25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6"/>
        <v>2.5458692086920869</v>
      </c>
      <c r="T53" s="104">
        <v>2.48</v>
      </c>
      <c r="U53" s="104">
        <v>500.76</v>
      </c>
      <c r="V53" s="103">
        <f t="shared" si="27"/>
        <v>4.4552711152111524</v>
      </c>
      <c r="W53" s="103">
        <v>0.61</v>
      </c>
      <c r="X53" s="103">
        <v>1.1399999999999999</v>
      </c>
      <c r="Y53" s="98">
        <f t="shared" si="28"/>
        <v>1.75</v>
      </c>
      <c r="Z53" s="99">
        <f t="shared" si="29"/>
        <v>0.88970187619042107</v>
      </c>
      <c r="AA53" s="100">
        <v>5</v>
      </c>
      <c r="AB53" s="102">
        <v>125355</v>
      </c>
      <c r="AC53" s="105">
        <v>234</v>
      </c>
      <c r="AD53" s="106">
        <f t="shared" si="39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0"/>
        <v>0.44486833700049683</v>
      </c>
      <c r="AP53" s="114">
        <f t="shared" si="41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2"/>
        <v>2.0331883152027941</v>
      </c>
      <c r="AV53" s="100">
        <v>1</v>
      </c>
      <c r="AW53" s="102">
        <v>59285</v>
      </c>
      <c r="AX53" s="105">
        <v>125355</v>
      </c>
      <c r="AY53" s="116">
        <f t="shared" si="34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3"/>
        <v>0.24071779545827457</v>
      </c>
      <c r="BJ53" s="100">
        <v>3</v>
      </c>
      <c r="BK53" s="102">
        <v>125355</v>
      </c>
      <c r="BL53" s="105">
        <v>105494</v>
      </c>
      <c r="BM53" s="122">
        <f t="shared" si="44"/>
        <v>0.84156196402217698</v>
      </c>
      <c r="BN53" s="100">
        <f t="shared" si="45"/>
        <v>1</v>
      </c>
      <c r="BO53" s="123" t="s">
        <v>105</v>
      </c>
      <c r="BP53" s="105">
        <v>0</v>
      </c>
      <c r="BQ53" s="112">
        <v>0</v>
      </c>
      <c r="BR53" s="316" t="e">
        <f>IF(#REF!=0,0,#REF!/#REF!)+BQ53/E53</f>
        <v>#REF!</v>
      </c>
      <c r="BS53" s="120">
        <v>2</v>
      </c>
      <c r="BT53" s="331">
        <f t="shared" si="37"/>
        <v>11</v>
      </c>
      <c r="BU53" s="126">
        <f t="shared" si="38"/>
        <v>10</v>
      </c>
    </row>
    <row r="54" spans="3:73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3"/>
        <v>1.6672115070284406</v>
      </c>
      <c r="K54" s="98">
        <f t="shared" si="24"/>
        <v>-0.25657472738934928</v>
      </c>
      <c r="L54" s="99">
        <f t="shared" si="25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6"/>
        <v>1.8312916954221301</v>
      </c>
      <c r="T54" s="104">
        <v>2.6</v>
      </c>
      <c r="U54" s="104">
        <v>590.78</v>
      </c>
      <c r="V54" s="103">
        <f t="shared" si="27"/>
        <v>3.7724608925695882</v>
      </c>
      <c r="W54" s="103">
        <v>0.91</v>
      </c>
      <c r="X54" s="103">
        <v>1.1499999999999999</v>
      </c>
      <c r="Y54" s="98">
        <f t="shared" si="28"/>
        <v>2.06</v>
      </c>
      <c r="Z54" s="99">
        <f t="shared" si="29"/>
        <v>0.6385559586596683</v>
      </c>
      <c r="AA54" s="100">
        <v>5</v>
      </c>
      <c r="AB54" s="102">
        <v>87866</v>
      </c>
      <c r="AC54" s="105">
        <v>375</v>
      </c>
      <c r="AD54" s="106">
        <f t="shared" si="39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0"/>
        <v>0.39399143555366228</v>
      </c>
      <c r="AP54" s="114">
        <f t="shared" si="41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2"/>
        <v>2.3746615092868262</v>
      </c>
      <c r="AV54" s="100">
        <v>1</v>
      </c>
      <c r="AW54" s="102">
        <v>82681</v>
      </c>
      <c r="AX54" s="105">
        <v>87866</v>
      </c>
      <c r="AY54" s="116">
        <f t="shared" si="34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3"/>
        <v>0.80595513582536993</v>
      </c>
      <c r="BJ54" s="100">
        <v>1</v>
      </c>
      <c r="BK54" s="102">
        <v>87866</v>
      </c>
      <c r="BL54" s="105">
        <v>152455</v>
      </c>
      <c r="BM54" s="122">
        <f t="shared" si="44"/>
        <v>1.7350852434388728</v>
      </c>
      <c r="BN54" s="100">
        <f t="shared" si="45"/>
        <v>5</v>
      </c>
      <c r="BO54" s="123" t="s">
        <v>105</v>
      </c>
      <c r="BP54" s="105">
        <v>0</v>
      </c>
      <c r="BQ54" s="112">
        <v>0</v>
      </c>
      <c r="BR54" s="316" t="e">
        <f>IF(#REF!=0,0,#REF!/#REF!)+BQ54/E54</f>
        <v>#REF!</v>
      </c>
      <c r="BS54" s="120">
        <v>0</v>
      </c>
      <c r="BT54" s="331">
        <f t="shared" si="37"/>
        <v>19</v>
      </c>
      <c r="BU54" s="126">
        <f t="shared" si="38"/>
        <v>14</v>
      </c>
    </row>
    <row r="55" spans="3:73" s="89" customFormat="1" ht="78.75" hidden="1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3"/>
        <v>-34.059405940594061</v>
      </c>
      <c r="K55" s="98">
        <f t="shared" si="24"/>
        <v>-34.059405940594061</v>
      </c>
      <c r="L55" s="99">
        <f t="shared" si="25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6"/>
        <v>1.250310366232154</v>
      </c>
      <c r="T55" s="104">
        <v>2.5099999999999998</v>
      </c>
      <c r="U55" s="104">
        <v>430.99</v>
      </c>
      <c r="V55" s="103">
        <f t="shared" si="27"/>
        <v>3.7384279950341406</v>
      </c>
      <c r="W55" s="103">
        <v>1.4</v>
      </c>
      <c r="X55" s="103">
        <v>1.59</v>
      </c>
      <c r="Y55" s="98">
        <f t="shared" si="28"/>
        <v>2.99</v>
      </c>
      <c r="Z55" s="99">
        <f t="shared" si="29"/>
        <v>0.86740481102441835</v>
      </c>
      <c r="AA55" s="100">
        <v>5</v>
      </c>
      <c r="AB55" s="102">
        <v>31576</v>
      </c>
      <c r="AC55" s="105">
        <v>1931</v>
      </c>
      <c r="AD55" s="106">
        <f t="shared" si="39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0"/>
        <v>0.19224353120243531</v>
      </c>
      <c r="AP55" s="114">
        <f t="shared" si="41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2"/>
        <v>4.3017488650403148</v>
      </c>
      <c r="AV55" s="100">
        <v>5</v>
      </c>
      <c r="AW55" s="102">
        <v>27500</v>
      </c>
      <c r="AX55" s="105">
        <v>31576</v>
      </c>
      <c r="AY55" s="116">
        <f t="shared" si="34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4"/>
        <v>4.3730048137826198</v>
      </c>
      <c r="BN55" s="100">
        <f t="shared" si="45"/>
        <v>5</v>
      </c>
      <c r="BO55" s="123" t="s">
        <v>105</v>
      </c>
      <c r="BP55" s="105">
        <v>0</v>
      </c>
      <c r="BQ55" s="112">
        <v>0</v>
      </c>
      <c r="BR55" s="316" t="e">
        <f>IF(#REF!=0,0,#REF!/#REF!)+BQ55/E55</f>
        <v>#REF!</v>
      </c>
      <c r="BS55" s="120">
        <v>3</v>
      </c>
      <c r="BT55" s="331">
        <f t="shared" si="37"/>
        <v>12</v>
      </c>
      <c r="BU55" s="126">
        <f t="shared" si="38"/>
        <v>7</v>
      </c>
    </row>
    <row r="56" spans="3:73" s="89" customFormat="1" ht="78.75" hidden="1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3"/>
        <v>-15.904292751583398</v>
      </c>
      <c r="K56" s="98">
        <f t="shared" si="24"/>
        <v>-11.350148367952514</v>
      </c>
      <c r="L56" s="99">
        <f t="shared" si="25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6"/>
        <v>2.204399076436991</v>
      </c>
      <c r="T56" s="104">
        <v>2.35</v>
      </c>
      <c r="U56" s="104">
        <v>467.41</v>
      </c>
      <c r="V56" s="103">
        <f t="shared" si="27"/>
        <v>5.8857455340867659</v>
      </c>
      <c r="W56" s="103">
        <v>1.42</v>
      </c>
      <c r="X56" s="103">
        <v>1.25</v>
      </c>
      <c r="Y56" s="98">
        <f t="shared" si="28"/>
        <v>2.67</v>
      </c>
      <c r="Z56" s="99">
        <f t="shared" si="29"/>
        <v>1.2592254196715442</v>
      </c>
      <c r="AA56" s="100">
        <v>5</v>
      </c>
      <c r="AB56" s="102">
        <v>187515</v>
      </c>
      <c r="AC56" s="105">
        <v>595</v>
      </c>
      <c r="AD56" s="106">
        <f t="shared" si="39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0"/>
        <v>0.64217465753424663</v>
      </c>
      <c r="AP56" s="114">
        <f t="shared" si="41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2"/>
        <v>1.317119466663641</v>
      </c>
      <c r="AV56" s="100">
        <v>0</v>
      </c>
      <c r="AW56" s="102">
        <v>72560</v>
      </c>
      <c r="AX56" s="105">
        <v>187515</v>
      </c>
      <c r="AY56" s="116">
        <f t="shared" si="34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4"/>
        <v>0.67819107804708956</v>
      </c>
      <c r="BN56" s="100">
        <f t="shared" si="45"/>
        <v>1</v>
      </c>
      <c r="BO56" s="123" t="s">
        <v>242</v>
      </c>
      <c r="BP56" s="105">
        <v>5</v>
      </c>
      <c r="BQ56" s="112">
        <v>0</v>
      </c>
      <c r="BR56" s="316" t="e">
        <f>IF(#REF!=0,0,#REF!/#REF!)+BQ56/E56</f>
        <v>#REF!</v>
      </c>
      <c r="BS56" s="120">
        <v>0</v>
      </c>
      <c r="BT56" s="331">
        <f t="shared" si="37"/>
        <v>16</v>
      </c>
      <c r="BU56" s="126">
        <f t="shared" si="38"/>
        <v>15</v>
      </c>
    </row>
    <row r="57" spans="3:73" s="89" customFormat="1" ht="56.25" hidden="1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3"/>
        <v>-12.288851351351354</v>
      </c>
      <c r="K57" s="98">
        <f t="shared" si="24"/>
        <v>-7.975188303057152</v>
      </c>
      <c r="L57" s="99">
        <f t="shared" si="25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6"/>
        <v>1.8133573388203017</v>
      </c>
      <c r="T57" s="104">
        <v>2.25</v>
      </c>
      <c r="U57" s="104">
        <v>376.14</v>
      </c>
      <c r="V57" s="103">
        <f t="shared" si="27"/>
        <v>4.5333933470507546</v>
      </c>
      <c r="W57" s="103">
        <v>1.03</v>
      </c>
      <c r="X57" s="103">
        <v>1.47</v>
      </c>
      <c r="Y57" s="98">
        <f t="shared" si="28"/>
        <v>2.5</v>
      </c>
      <c r="Z57" s="99">
        <f t="shared" si="29"/>
        <v>1.2052409600283815</v>
      </c>
      <c r="AA57" s="100">
        <v>5</v>
      </c>
      <c r="AB57" s="102">
        <v>35895</v>
      </c>
      <c r="AC57" s="105">
        <v>140</v>
      </c>
      <c r="AD57" s="106">
        <f t="shared" si="39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0"/>
        <v>0.24585616438356164</v>
      </c>
      <c r="AP57" s="114">
        <f t="shared" si="41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2"/>
        <v>2.2477996709841674</v>
      </c>
      <c r="AV57" s="100">
        <v>1</v>
      </c>
      <c r="AW57" s="102">
        <v>25560</v>
      </c>
      <c r="AX57" s="105">
        <v>35895</v>
      </c>
      <c r="AY57" s="116">
        <f t="shared" si="34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4"/>
        <v>2.2887588800668617</v>
      </c>
      <c r="BN57" s="100">
        <f t="shared" si="45"/>
        <v>5</v>
      </c>
      <c r="BO57" s="123" t="s">
        <v>170</v>
      </c>
      <c r="BP57" s="105">
        <v>1</v>
      </c>
      <c r="BQ57" s="112">
        <v>0</v>
      </c>
      <c r="BR57" s="316" t="e">
        <f>IF(#REF!=0,0,#REF!/#REF!)+BQ57/E57</f>
        <v>#REF!</v>
      </c>
      <c r="BS57" s="120">
        <v>3</v>
      </c>
      <c r="BT57" s="331">
        <f t="shared" si="37"/>
        <v>15</v>
      </c>
      <c r="BU57" s="126">
        <f t="shared" si="38"/>
        <v>10</v>
      </c>
    </row>
    <row r="58" spans="3:73" s="89" customFormat="1" ht="56.25" hidden="1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3"/>
        <v>1.7436380772855671</v>
      </c>
      <c r="K58" s="98">
        <f t="shared" si="24"/>
        <v>-17.846270928462701</v>
      </c>
      <c r="L58" s="99">
        <f t="shared" si="25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6"/>
        <v>2.482138457748214</v>
      </c>
      <c r="T58" s="104">
        <v>2.6</v>
      </c>
      <c r="U58" s="104">
        <v>590.78</v>
      </c>
      <c r="V58" s="103">
        <f t="shared" si="27"/>
        <v>6.8010593742301069</v>
      </c>
      <c r="W58" s="103">
        <v>1.04</v>
      </c>
      <c r="X58" s="103">
        <v>1.7</v>
      </c>
      <c r="Y58" s="98">
        <f t="shared" si="28"/>
        <v>2.74</v>
      </c>
      <c r="Z58" s="99">
        <f t="shared" si="29"/>
        <v>1.1512000024086981</v>
      </c>
      <c r="AA58" s="100">
        <v>5</v>
      </c>
      <c r="AB58" s="102">
        <v>105000</v>
      </c>
      <c r="AC58" s="105">
        <v>650</v>
      </c>
      <c r="AD58" s="106">
        <f t="shared" si="39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0"/>
        <v>0.57534246575342463</v>
      </c>
      <c r="AP58" s="114">
        <f t="shared" si="41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2"/>
        <v>1.4146492516620184</v>
      </c>
      <c r="AV58" s="100">
        <v>0</v>
      </c>
      <c r="AW58" s="102">
        <v>40300</v>
      </c>
      <c r="AX58" s="105">
        <v>105000</v>
      </c>
      <c r="AY58" s="116">
        <f t="shared" si="34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4"/>
        <v>0.89451428571428571</v>
      </c>
      <c r="BN58" s="100">
        <f t="shared" si="45"/>
        <v>1</v>
      </c>
      <c r="BO58" s="123" t="s">
        <v>246</v>
      </c>
      <c r="BP58" s="105">
        <v>3</v>
      </c>
      <c r="BQ58" s="112">
        <v>0</v>
      </c>
      <c r="BR58" s="316" t="e">
        <f>IF(#REF!=0,0,#REF!/#REF!)+BQ58/E58</f>
        <v>#REF!</v>
      </c>
      <c r="BS58" s="120">
        <v>2</v>
      </c>
      <c r="BT58" s="331">
        <f t="shared" si="37"/>
        <v>23</v>
      </c>
      <c r="BU58" s="126">
        <f t="shared" si="38"/>
        <v>22</v>
      </c>
    </row>
    <row r="59" spans="3:73" s="89" customFormat="1" ht="56.25" hidden="1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3"/>
        <v>-22.439491316833042</v>
      </c>
      <c r="K59" s="98">
        <f t="shared" si="24"/>
        <v>-12.048379593735461</v>
      </c>
      <c r="L59" s="99">
        <f t="shared" si="25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6"/>
        <v>2.3878987790468691</v>
      </c>
      <c r="T59" s="104">
        <v>2.6</v>
      </c>
      <c r="U59" s="104">
        <v>590.78</v>
      </c>
      <c r="V59" s="103">
        <f t="shared" si="27"/>
        <v>6.3040527766837338</v>
      </c>
      <c r="W59" s="103">
        <v>1.01</v>
      </c>
      <c r="X59" s="103">
        <v>1.63</v>
      </c>
      <c r="Y59" s="98">
        <f t="shared" si="28"/>
        <v>2.6399999999999997</v>
      </c>
      <c r="Z59" s="99">
        <f t="shared" si="29"/>
        <v>1.0670728150383788</v>
      </c>
      <c r="AA59" s="100">
        <v>5</v>
      </c>
      <c r="AB59" s="102">
        <v>272221</v>
      </c>
      <c r="AC59" s="105">
        <v>370</v>
      </c>
      <c r="AD59" s="106">
        <f t="shared" si="39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0"/>
        <v>0.17673245471661364</v>
      </c>
      <c r="AP59" s="114">
        <f t="shared" si="41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2"/>
        <v>4.2622734331370049</v>
      </c>
      <c r="AV59" s="100">
        <v>5</v>
      </c>
      <c r="AW59" s="102">
        <v>145509</v>
      </c>
      <c r="AX59" s="105">
        <v>272221</v>
      </c>
      <c r="AY59" s="116">
        <f t="shared" si="34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4"/>
        <v>0.55157390502569603</v>
      </c>
      <c r="BN59" s="100">
        <f t="shared" si="45"/>
        <v>1</v>
      </c>
      <c r="BO59" s="123" t="s">
        <v>248</v>
      </c>
      <c r="BP59" s="105">
        <v>3</v>
      </c>
      <c r="BQ59" s="112">
        <v>0</v>
      </c>
      <c r="BR59" s="316" t="e">
        <f>IF(#REF!=0,0,#REF!/#REF!)+BQ59/E59</f>
        <v>#REF!</v>
      </c>
      <c r="BS59" s="120">
        <v>0</v>
      </c>
      <c r="BT59" s="331">
        <f t="shared" si="37"/>
        <v>13</v>
      </c>
      <c r="BU59" s="126">
        <f t="shared" si="38"/>
        <v>12</v>
      </c>
    </row>
    <row r="60" spans="3:73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3"/>
        <v>-18.002517834662186</v>
      </c>
      <c r="K60" s="98">
        <f t="shared" si="24"/>
        <v>-14.109890109890117</v>
      </c>
      <c r="L60" s="99">
        <f t="shared" si="25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6"/>
        <v>2.7633298484056454</v>
      </c>
      <c r="T60" s="104">
        <v>2.5099999999999998</v>
      </c>
      <c r="U60" s="104">
        <v>430.99</v>
      </c>
      <c r="V60" s="103">
        <f t="shared" si="27"/>
        <v>7.820223470987977</v>
      </c>
      <c r="W60" s="103">
        <v>1.24</v>
      </c>
      <c r="X60" s="103">
        <v>1.59</v>
      </c>
      <c r="Y60" s="98">
        <f t="shared" si="28"/>
        <v>2.83</v>
      </c>
      <c r="Z60" s="99">
        <f t="shared" si="29"/>
        <v>1.8144790995122804</v>
      </c>
      <c r="AA60" s="100">
        <v>5</v>
      </c>
      <c r="AB60" s="102">
        <v>80375</v>
      </c>
      <c r="AC60" s="105">
        <v>500</v>
      </c>
      <c r="AD60" s="106">
        <f t="shared" si="39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0"/>
        <v>0.18350456621004566</v>
      </c>
      <c r="AP60" s="114">
        <f t="shared" si="41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2"/>
        <v>5.3526809914651823</v>
      </c>
      <c r="AV60" s="100">
        <v>5</v>
      </c>
      <c r="AW60" s="102">
        <v>67802</v>
      </c>
      <c r="AX60" s="105">
        <v>80375</v>
      </c>
      <c r="AY60" s="116">
        <f t="shared" si="34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4"/>
        <v>1.9494121306376362</v>
      </c>
      <c r="BN60" s="100">
        <f t="shared" si="45"/>
        <v>5</v>
      </c>
      <c r="BO60" s="123" t="s">
        <v>105</v>
      </c>
      <c r="BP60" s="105">
        <v>0</v>
      </c>
      <c r="BQ60" s="112">
        <v>0</v>
      </c>
      <c r="BR60" s="316" t="e">
        <f>IF(#REF!=0,0,#REF!/#REF!)+BQ60/E60</f>
        <v>#REF!</v>
      </c>
      <c r="BS60" s="120">
        <v>0</v>
      </c>
      <c r="BT60" s="331">
        <f t="shared" si="37"/>
        <v>15</v>
      </c>
      <c r="BU60" s="126">
        <f t="shared" si="38"/>
        <v>10</v>
      </c>
    </row>
    <row r="61" spans="3:73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3"/>
        <v>-2.738198488415307</v>
      </c>
      <c r="K61" s="98">
        <f t="shared" si="24"/>
        <v>-3.0505125355069822</v>
      </c>
      <c r="L61" s="99">
        <f t="shared" si="25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6"/>
        <v>2.4208453736755624</v>
      </c>
      <c r="T61" s="104">
        <v>2.25</v>
      </c>
      <c r="U61" s="104">
        <v>376.14</v>
      </c>
      <c r="V61" s="103">
        <f t="shared" si="27"/>
        <v>4.599606209983568</v>
      </c>
      <c r="W61" s="103">
        <v>0.69</v>
      </c>
      <c r="X61" s="103">
        <v>1.21</v>
      </c>
      <c r="Y61" s="98">
        <f t="shared" si="28"/>
        <v>1.9</v>
      </c>
      <c r="Z61" s="99">
        <f t="shared" si="29"/>
        <v>1.2228442095984389</v>
      </c>
      <c r="AA61" s="100">
        <v>5</v>
      </c>
      <c r="AB61" s="102">
        <v>352930</v>
      </c>
      <c r="AC61" s="105">
        <v>328.33</v>
      </c>
      <c r="AD61" s="106">
        <f t="shared" si="39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0"/>
        <v>0.26859208523592082</v>
      </c>
      <c r="AP61" s="114">
        <f t="shared" si="41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2"/>
        <v>3.1260510977920428</v>
      </c>
      <c r="AV61" s="100">
        <v>3</v>
      </c>
      <c r="AW61" s="102">
        <v>201609</v>
      </c>
      <c r="AX61" s="105">
        <v>352930</v>
      </c>
      <c r="AY61" s="116">
        <f t="shared" si="34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46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4"/>
        <v>1.0644603745785284</v>
      </c>
      <c r="BN61" s="100">
        <v>3</v>
      </c>
      <c r="BO61" s="123" t="s">
        <v>105</v>
      </c>
      <c r="BP61" s="105">
        <v>0</v>
      </c>
      <c r="BQ61" s="112">
        <v>0</v>
      </c>
      <c r="BR61" s="316" t="e">
        <f>IF(#REF!=0,0,#REF!/#REF!)+BQ61/E61</f>
        <v>#REF!</v>
      </c>
      <c r="BS61" s="120">
        <v>0</v>
      </c>
      <c r="BT61" s="331">
        <f t="shared" si="37"/>
        <v>16</v>
      </c>
      <c r="BU61" s="126">
        <f t="shared" si="38"/>
        <v>13</v>
      </c>
    </row>
    <row r="62" spans="3:73" s="89" customFormat="1" ht="56.25" hidden="1" x14ac:dyDescent="0.2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3"/>
        <v>-5.3126792885828991</v>
      </c>
      <c r="K62" s="98">
        <f t="shared" si="24"/>
        <v>-5.7022054622328966</v>
      </c>
      <c r="L62" s="99">
        <f t="shared" si="25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6"/>
        <v>1.7997142857142858</v>
      </c>
      <c r="T62" s="104">
        <v>2.25</v>
      </c>
      <c r="U62" s="104">
        <v>376.14</v>
      </c>
      <c r="V62" s="103">
        <f t="shared" si="27"/>
        <v>4.9672114285714288</v>
      </c>
      <c r="W62" s="103">
        <v>1.17</v>
      </c>
      <c r="X62" s="103">
        <v>1.59</v>
      </c>
      <c r="Y62" s="98">
        <f t="shared" si="28"/>
        <v>2.76</v>
      </c>
      <c r="Z62" s="99">
        <f t="shared" si="29"/>
        <v>1.3205751657817379</v>
      </c>
      <c r="AA62" s="100">
        <v>5</v>
      </c>
      <c r="AB62" s="102">
        <v>199590</v>
      </c>
      <c r="AC62" s="105">
        <v>237</v>
      </c>
      <c r="AD62" s="106">
        <f t="shared" si="39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0"/>
        <v>0.19529354207436397</v>
      </c>
      <c r="AP62" s="114">
        <f t="shared" si="41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2"/>
        <v>3.9725971186825917</v>
      </c>
      <c r="AV62" s="100">
        <v>5</v>
      </c>
      <c r="AW62" s="102">
        <v>166076</v>
      </c>
      <c r="AX62" s="105">
        <v>199590</v>
      </c>
      <c r="AY62" s="116">
        <f t="shared" si="34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46"/>
        <v>0.3143219773043906</v>
      </c>
      <c r="BJ62" s="100">
        <v>3</v>
      </c>
      <c r="BK62" s="102">
        <v>199590</v>
      </c>
      <c r="BL62" s="105">
        <v>293140</v>
      </c>
      <c r="BM62" s="122">
        <f t="shared" si="44"/>
        <v>1.4687108572573777</v>
      </c>
      <c r="BN62" s="100">
        <v>3</v>
      </c>
      <c r="BO62" s="123" t="s">
        <v>252</v>
      </c>
      <c r="BP62" s="105">
        <v>5</v>
      </c>
      <c r="BQ62" s="112">
        <v>0</v>
      </c>
      <c r="BR62" s="316" t="e">
        <f>IF(#REF!=0,0,#REF!/#REF!)+BQ62/E62</f>
        <v>#REF!</v>
      </c>
      <c r="BS62" s="120">
        <v>2</v>
      </c>
      <c r="BT62" s="331">
        <f t="shared" si="37"/>
        <v>14</v>
      </c>
      <c r="BU62" s="126">
        <f t="shared" si="38"/>
        <v>11</v>
      </c>
    </row>
    <row r="63" spans="3:73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3"/>
        <v>0</v>
      </c>
      <c r="K63" s="98">
        <f t="shared" si="24"/>
        <v>0</v>
      </c>
      <c r="L63" s="99">
        <f t="shared" si="25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6"/>
        <v>1.9930933655979028</v>
      </c>
      <c r="T63" s="104">
        <v>2.25</v>
      </c>
      <c r="U63" s="104">
        <v>376.14</v>
      </c>
      <c r="V63" s="103">
        <f t="shared" si="27"/>
        <v>3.6074989917322045</v>
      </c>
      <c r="W63" s="103">
        <v>0.87</v>
      </c>
      <c r="X63" s="103">
        <v>0.94</v>
      </c>
      <c r="Y63" s="98">
        <f t="shared" si="28"/>
        <v>1.81</v>
      </c>
      <c r="Z63" s="99">
        <f t="shared" si="29"/>
        <v>0.9590841154177181</v>
      </c>
      <c r="AA63" s="100">
        <v>5</v>
      </c>
      <c r="AB63" s="102">
        <v>39535</v>
      </c>
      <c r="AC63" s="105">
        <v>240</v>
      </c>
      <c r="AD63" s="106">
        <f t="shared" si="39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0"/>
        <v>0.54157534246575345</v>
      </c>
      <c r="AP63" s="114">
        <f t="shared" si="41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2"/>
        <v>1.3787814325380146</v>
      </c>
      <c r="AV63" s="100">
        <v>0</v>
      </c>
      <c r="AW63" s="102">
        <v>24907</v>
      </c>
      <c r="AX63" s="105">
        <v>39535</v>
      </c>
      <c r="AY63" s="116">
        <f t="shared" si="34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46"/>
        <v>2.0753839095349904</v>
      </c>
      <c r="BJ63" s="100">
        <v>0</v>
      </c>
      <c r="BK63" s="102">
        <v>39535</v>
      </c>
      <c r="BL63" s="105">
        <v>39535</v>
      </c>
      <c r="BM63" s="122">
        <f t="shared" si="44"/>
        <v>1</v>
      </c>
      <c r="BN63" s="100">
        <v>3</v>
      </c>
      <c r="BO63" s="123" t="s">
        <v>105</v>
      </c>
      <c r="BP63" s="105">
        <v>0</v>
      </c>
      <c r="BQ63" s="112">
        <v>0</v>
      </c>
      <c r="BR63" s="316" t="e">
        <f>IF(#REF!=0,0,#REF!/#REF!)+BQ63/E63</f>
        <v>#REF!</v>
      </c>
      <c r="BS63" s="120">
        <v>0</v>
      </c>
      <c r="BT63" s="331">
        <f t="shared" si="37"/>
        <v>24</v>
      </c>
      <c r="BU63" s="126">
        <f t="shared" si="38"/>
        <v>21</v>
      </c>
    </row>
    <row r="64" spans="3:73" s="89" customFormat="1" ht="22.5" hidden="1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3"/>
        <v>-23.440453686200385</v>
      </c>
      <c r="K64" s="98">
        <f t="shared" si="24"/>
        <v>-34.012219959266801</v>
      </c>
      <c r="L64" s="99">
        <f t="shared" si="25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6"/>
        <v>2.4870020964360586</v>
      </c>
      <c r="T64" s="104">
        <v>2.6</v>
      </c>
      <c r="U64" s="104">
        <v>590.78</v>
      </c>
      <c r="V64" s="103">
        <f t="shared" si="27"/>
        <v>4.3522536687631028</v>
      </c>
      <c r="W64" s="103">
        <v>0.78</v>
      </c>
      <c r="X64" s="103">
        <v>0.97</v>
      </c>
      <c r="Y64" s="98">
        <f t="shared" si="28"/>
        <v>1.75</v>
      </c>
      <c r="Z64" s="99">
        <f t="shared" si="29"/>
        <v>0.73669617603221216</v>
      </c>
      <c r="AA64" s="100">
        <v>5</v>
      </c>
      <c r="AB64" s="102">
        <v>66784</v>
      </c>
      <c r="AC64" s="105">
        <v>230</v>
      </c>
      <c r="AD64" s="106">
        <f t="shared" si="39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0"/>
        <v>0.13069275929549903</v>
      </c>
      <c r="AP64" s="114">
        <f t="shared" si="41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2"/>
        <v>7.5502069386187101</v>
      </c>
      <c r="AV64" s="100">
        <v>5</v>
      </c>
      <c r="AW64" s="102">
        <v>47502</v>
      </c>
      <c r="AX64" s="105">
        <v>66784</v>
      </c>
      <c r="AY64" s="116">
        <f t="shared" si="34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46"/>
        <v>0</v>
      </c>
      <c r="BJ64" s="100">
        <v>5</v>
      </c>
      <c r="BK64" s="102">
        <v>66784</v>
      </c>
      <c r="BL64" s="105">
        <v>52137</v>
      </c>
      <c r="BM64" s="122">
        <f t="shared" si="44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112">
        <v>0</v>
      </c>
      <c r="BR64" s="316" t="e">
        <f>IF(#REF!=0,0,#REF!/#REF!)+BQ64/E64</f>
        <v>#REF!</v>
      </c>
      <c r="BS64" s="120">
        <v>0</v>
      </c>
      <c r="BT64" s="331">
        <f t="shared" si="37"/>
        <v>10</v>
      </c>
      <c r="BU64" s="126">
        <f t="shared" si="38"/>
        <v>9</v>
      </c>
    </row>
    <row r="65" spans="3:73" s="89" customFormat="1" ht="45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3"/>
        <v>68.010752688172062</v>
      </c>
      <c r="K65" s="98">
        <f t="shared" si="24"/>
        <v>-6.9478908188585535</v>
      </c>
      <c r="L65" s="99">
        <f t="shared" si="25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6"/>
        <v>4.3069162045594576</v>
      </c>
      <c r="T65" s="104">
        <v>2.48</v>
      </c>
      <c r="U65" s="104">
        <v>500.76</v>
      </c>
      <c r="V65" s="103">
        <f t="shared" si="27"/>
        <v>9.9059072704867521</v>
      </c>
      <c r="W65" s="103">
        <v>0.81</v>
      </c>
      <c r="X65" s="103">
        <v>1.49</v>
      </c>
      <c r="Y65" s="98">
        <f t="shared" si="28"/>
        <v>2.2999999999999998</v>
      </c>
      <c r="Z65" s="99">
        <f t="shared" si="29"/>
        <v>1.9781746286617847</v>
      </c>
      <c r="AA65" s="100">
        <v>5</v>
      </c>
      <c r="AB65" s="102">
        <v>166411</v>
      </c>
      <c r="AC65" s="105">
        <v>442</v>
      </c>
      <c r="AD65" s="106">
        <f t="shared" si="39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0"/>
        <v>0.56990068493150692</v>
      </c>
      <c r="AP65" s="114">
        <f t="shared" si="41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2"/>
        <v>1.0290020058217573</v>
      </c>
      <c r="AV65" s="100">
        <v>0</v>
      </c>
      <c r="AW65" s="102">
        <v>129376</v>
      </c>
      <c r="AX65" s="105">
        <v>166411</v>
      </c>
      <c r="AY65" s="116">
        <f t="shared" si="34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46"/>
        <v>0.27534829402184613</v>
      </c>
      <c r="BJ65" s="100">
        <v>3</v>
      </c>
      <c r="BK65" s="102">
        <v>166411</v>
      </c>
      <c r="BL65" s="105">
        <v>166411</v>
      </c>
      <c r="BM65" s="122">
        <f t="shared" si="44"/>
        <v>1</v>
      </c>
      <c r="BN65" s="100">
        <v>3</v>
      </c>
      <c r="BO65" s="123" t="s">
        <v>105</v>
      </c>
      <c r="BP65" s="105">
        <v>0</v>
      </c>
      <c r="BQ65" s="112">
        <v>0</v>
      </c>
      <c r="BR65" s="316" t="e">
        <f>IF(#REF!=0,0,#REF!/#REF!)+BQ65/E65</f>
        <v>#REF!</v>
      </c>
      <c r="BS65" s="120">
        <v>0</v>
      </c>
      <c r="BT65" s="331">
        <f t="shared" si="37"/>
        <v>27</v>
      </c>
      <c r="BU65" s="126">
        <f t="shared" si="38"/>
        <v>24</v>
      </c>
    </row>
    <row r="66" spans="3:73" s="89" customFormat="1" ht="56.25" hidden="1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3"/>
        <v>45.124212087504645</v>
      </c>
      <c r="K66" s="98">
        <f t="shared" si="24"/>
        <v>8.7524312308974572</v>
      </c>
      <c r="L66" s="99">
        <f t="shared" si="25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6"/>
        <v>1.7543886198547216</v>
      </c>
      <c r="T66" s="104">
        <v>2.48</v>
      </c>
      <c r="U66" s="104">
        <v>500.76</v>
      </c>
      <c r="V66" s="103">
        <f t="shared" si="27"/>
        <v>4.8070248184019375</v>
      </c>
      <c r="W66" s="103">
        <v>1.01</v>
      </c>
      <c r="X66" s="103">
        <v>1.73</v>
      </c>
      <c r="Y66" s="98">
        <f t="shared" si="28"/>
        <v>2.74</v>
      </c>
      <c r="Z66" s="99">
        <f t="shared" si="29"/>
        <v>0.95994584599447597</v>
      </c>
      <c r="AA66" s="100">
        <v>5</v>
      </c>
      <c r="AB66" s="102">
        <v>68942</v>
      </c>
      <c r="AC66" s="105">
        <v>83</v>
      </c>
      <c r="AD66" s="106">
        <f t="shared" si="39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0"/>
        <v>0.20597839888857353</v>
      </c>
      <c r="AP66" s="114">
        <f t="shared" si="41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2"/>
        <v>2.3421770080035449</v>
      </c>
      <c r="AV66" s="100">
        <v>1</v>
      </c>
      <c r="AW66" s="102">
        <v>54016</v>
      </c>
      <c r="AX66" s="105">
        <v>68942</v>
      </c>
      <c r="AY66" s="116">
        <f t="shared" si="34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46"/>
        <v>0</v>
      </c>
      <c r="BJ66" s="100">
        <v>5</v>
      </c>
      <c r="BK66" s="102">
        <v>68942</v>
      </c>
      <c r="BL66" s="105">
        <v>55958</v>
      </c>
      <c r="BM66" s="122">
        <f t="shared" si="44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112">
        <v>0</v>
      </c>
      <c r="BR66" s="316" t="e">
        <f>IF(#REF!=0,0,#REF!/#REF!)+BQ66/E66</f>
        <v>#REF!</v>
      </c>
      <c r="BS66" s="120">
        <v>3</v>
      </c>
      <c r="BT66" s="331">
        <f t="shared" si="37"/>
        <v>17</v>
      </c>
      <c r="BU66" s="126">
        <f t="shared" si="38"/>
        <v>16</v>
      </c>
    </row>
    <row r="67" spans="3:73" s="89" customFormat="1" ht="45" hidden="1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3"/>
        <v>-9.7474252084355157</v>
      </c>
      <c r="K67" s="98">
        <f t="shared" si="24"/>
        <v>2.4495476687543629</v>
      </c>
      <c r="L67" s="99">
        <f t="shared" si="25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6"/>
        <v>1.5148847707293893</v>
      </c>
      <c r="T67" s="104">
        <v>2.25</v>
      </c>
      <c r="U67" s="104">
        <v>376.14</v>
      </c>
      <c r="V67" s="103">
        <f t="shared" si="27"/>
        <v>3.0903649322879541</v>
      </c>
      <c r="W67" s="103">
        <v>0.89</v>
      </c>
      <c r="X67" s="103">
        <v>1.1499999999999999</v>
      </c>
      <c r="Y67" s="98">
        <f t="shared" si="28"/>
        <v>2.04</v>
      </c>
      <c r="Z67" s="99">
        <f t="shared" si="29"/>
        <v>0.82159965233369348</v>
      </c>
      <c r="AA67" s="100">
        <v>5</v>
      </c>
      <c r="AB67" s="102">
        <v>378504</v>
      </c>
      <c r="AC67" s="105">
        <v>560</v>
      </c>
      <c r="AD67" s="106">
        <f t="shared" si="39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0"/>
        <v>0.5457880317231435</v>
      </c>
      <c r="AP67" s="114">
        <f t="shared" si="41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2"/>
        <v>1.7895450780258502</v>
      </c>
      <c r="AV67" s="100">
        <v>1</v>
      </c>
      <c r="AW67" s="102">
        <v>182971</v>
      </c>
      <c r="AX67" s="105">
        <v>378504</v>
      </c>
      <c r="AY67" s="116">
        <f t="shared" si="34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46"/>
        <v>0</v>
      </c>
      <c r="BJ67" s="100">
        <v>5</v>
      </c>
      <c r="BK67" s="102">
        <v>378504</v>
      </c>
      <c r="BL67" s="105">
        <v>190549</v>
      </c>
      <c r="BM67" s="122">
        <f t="shared" si="44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112">
        <v>0</v>
      </c>
      <c r="BR67" s="316" t="e">
        <f>IF(#REF!=0,0,#REF!/#REF!)+BQ67/E67</f>
        <v>#REF!</v>
      </c>
      <c r="BS67" s="120">
        <v>0</v>
      </c>
      <c r="BT67" s="331">
        <f t="shared" si="37"/>
        <v>12</v>
      </c>
      <c r="BU67" s="126">
        <f t="shared" si="38"/>
        <v>11</v>
      </c>
    </row>
    <row r="68" spans="3:73" s="89" customFormat="1" ht="78.75" hidden="1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3"/>
        <v>-6.899601946041571</v>
      </c>
      <c r="K68" s="98">
        <f t="shared" si="24"/>
        <v>-10.157917200170715</v>
      </c>
      <c r="L68" s="99">
        <f t="shared" si="25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6"/>
        <v>1.5153890824622531</v>
      </c>
      <c r="T68" s="104">
        <v>2.35</v>
      </c>
      <c r="U68" s="104">
        <v>467.41</v>
      </c>
      <c r="V68" s="103">
        <f t="shared" si="27"/>
        <v>2.8489314750290355</v>
      </c>
      <c r="W68" s="103">
        <v>0.7</v>
      </c>
      <c r="X68" s="103">
        <v>1.18</v>
      </c>
      <c r="Y68" s="98">
        <f t="shared" si="28"/>
        <v>1.88</v>
      </c>
      <c r="Z68" s="99">
        <f t="shared" si="29"/>
        <v>0.60951444663764909</v>
      </c>
      <c r="AA68" s="100">
        <v>5</v>
      </c>
      <c r="AB68" s="102">
        <v>57917</v>
      </c>
      <c r="AC68" s="105">
        <v>135</v>
      </c>
      <c r="AD68" s="106">
        <f t="shared" si="39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0"/>
        <v>0.24793236301369861</v>
      </c>
      <c r="AP68" s="114">
        <f t="shared" si="41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2"/>
        <v>2.6515208613420542</v>
      </c>
      <c r="AV68" s="100">
        <v>3</v>
      </c>
      <c r="AW68" s="102">
        <v>39407</v>
      </c>
      <c r="AX68" s="105">
        <v>57917</v>
      </c>
      <c r="AY68" s="116">
        <f t="shared" si="34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46"/>
        <v>0</v>
      </c>
      <c r="BJ68" s="100">
        <v>5</v>
      </c>
      <c r="BK68" s="102">
        <v>57917</v>
      </c>
      <c r="BL68" s="105">
        <v>62423</v>
      </c>
      <c r="BM68" s="122">
        <f t="shared" si="44"/>
        <v>1.0778009910734327</v>
      </c>
      <c r="BN68" s="100">
        <v>3</v>
      </c>
      <c r="BO68" s="123" t="s">
        <v>105</v>
      </c>
      <c r="BP68" s="105">
        <v>0</v>
      </c>
      <c r="BQ68" s="112">
        <v>0</v>
      </c>
      <c r="BR68" s="316" t="e">
        <f>IF(#REF!=0,0,#REF!/#REF!)+BQ68/E68</f>
        <v>#REF!</v>
      </c>
      <c r="BS68" s="120">
        <v>0</v>
      </c>
      <c r="BT68" s="331">
        <f t="shared" si="37"/>
        <v>12</v>
      </c>
      <c r="BU68" s="126">
        <f t="shared" si="38"/>
        <v>9</v>
      </c>
    </row>
    <row r="69" spans="3:73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3"/>
        <v>-6.1215932914046078</v>
      </c>
      <c r="K69" s="98">
        <f t="shared" si="24"/>
        <v>-3.3246977547495788</v>
      </c>
      <c r="L69" s="99">
        <f t="shared" si="25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6"/>
        <v>4.4816928197812649</v>
      </c>
      <c r="T69" s="104">
        <v>2.5099999999999998</v>
      </c>
      <c r="U69" s="104">
        <v>430.99</v>
      </c>
      <c r="V69" s="103">
        <f t="shared" si="27"/>
        <v>12.68319067998098</v>
      </c>
      <c r="W69" s="103">
        <v>1.24</v>
      </c>
      <c r="X69" s="103">
        <v>1.59</v>
      </c>
      <c r="Y69" s="98">
        <f t="shared" si="28"/>
        <v>2.83</v>
      </c>
      <c r="Z69" s="99">
        <f t="shared" si="29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4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64">
        <v>0</v>
      </c>
      <c r="BR69" s="316" t="e">
        <f>IF(#REF!=0,0,#REF!/#REF!)+BQ69/E69</f>
        <v>#REF!</v>
      </c>
      <c r="BS69" s="120">
        <v>0</v>
      </c>
      <c r="BT69" s="331" t="e">
        <f t="shared" si="37"/>
        <v>#VALUE!</v>
      </c>
      <c r="BU69" s="126">
        <f t="shared" si="38"/>
        <v>13</v>
      </c>
    </row>
    <row r="70" spans="3:73" s="89" customFormat="1" ht="45" hidden="1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3"/>
        <v>-6.2184220753983652</v>
      </c>
      <c r="K70" s="98">
        <f t="shared" si="24"/>
        <v>-4.662188858158828</v>
      </c>
      <c r="L70" s="99">
        <f t="shared" si="25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6"/>
        <v>1.9707562568008703</v>
      </c>
      <c r="T70" s="104">
        <v>2.35</v>
      </c>
      <c r="U70" s="104">
        <v>467.41</v>
      </c>
      <c r="V70" s="103">
        <f t="shared" si="27"/>
        <v>3.5473612622415662</v>
      </c>
      <c r="W70" s="103">
        <v>0.65</v>
      </c>
      <c r="X70" s="103">
        <v>1.1499999999999999</v>
      </c>
      <c r="Y70" s="98">
        <f t="shared" si="28"/>
        <v>1.7999999999999998</v>
      </c>
      <c r="Z70" s="99">
        <f t="shared" si="29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47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48">AL70/AN70</f>
        <v>0.20547031963470322</v>
      </c>
      <c r="AP70" s="114">
        <f t="shared" ref="AP70:AP82" si="49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0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4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1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2">BL70/BK70</f>
        <v>1.3339970665362906</v>
      </c>
      <c r="BN70" s="100">
        <v>3</v>
      </c>
      <c r="BO70" s="123" t="s">
        <v>105</v>
      </c>
      <c r="BP70" s="105">
        <v>0</v>
      </c>
      <c r="BQ70" s="112">
        <v>0</v>
      </c>
      <c r="BR70" s="316" t="e">
        <f>IF(#REF!=0,0,#REF!/#REF!)+BQ70/E70</f>
        <v>#REF!</v>
      </c>
      <c r="BS70" s="120">
        <v>0</v>
      </c>
      <c r="BT70" s="331">
        <f t="shared" si="37"/>
        <v>15</v>
      </c>
      <c r="BU70" s="126">
        <f t="shared" si="38"/>
        <v>12</v>
      </c>
    </row>
    <row r="71" spans="3:73" s="89" customFormat="1" ht="56.25" hidden="1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3"/>
        <v>80.771663504111302</v>
      </c>
      <c r="K71" s="98">
        <f t="shared" si="24"/>
        <v>-8.6317135549872148</v>
      </c>
      <c r="L71" s="99">
        <f t="shared" si="25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6"/>
        <v>1.7668264110756124</v>
      </c>
      <c r="T71" s="104">
        <v>2.5099999999999998</v>
      </c>
      <c r="U71" s="104">
        <v>430.99</v>
      </c>
      <c r="V71" s="103">
        <f t="shared" si="27"/>
        <v>4.0283642172523972</v>
      </c>
      <c r="W71" s="103">
        <v>0.81</v>
      </c>
      <c r="X71" s="103">
        <v>1.47</v>
      </c>
      <c r="Y71" s="98">
        <f t="shared" si="28"/>
        <v>2.2800000000000002</v>
      </c>
      <c r="Z71" s="99">
        <f t="shared" si="29"/>
        <v>0.93467695706452525</v>
      </c>
      <c r="AA71" s="100">
        <v>5</v>
      </c>
      <c r="AB71" s="102">
        <v>73382</v>
      </c>
      <c r="AC71" s="105">
        <v>940</v>
      </c>
      <c r="AD71" s="106">
        <f t="shared" si="47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48"/>
        <v>0.33507762557077625</v>
      </c>
      <c r="AP71" s="114">
        <f t="shared" si="49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0"/>
        <v>1.8018598215252681</v>
      </c>
      <c r="AV71" s="100">
        <v>1</v>
      </c>
      <c r="AW71" s="102">
        <v>58290</v>
      </c>
      <c r="AX71" s="105">
        <v>73382</v>
      </c>
      <c r="AY71" s="116">
        <f t="shared" si="34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1"/>
        <v>0</v>
      </c>
      <c r="BJ71" s="100">
        <v>5</v>
      </c>
      <c r="BK71" s="102">
        <v>73382</v>
      </c>
      <c r="BL71" s="105">
        <v>120681</v>
      </c>
      <c r="BM71" s="122">
        <f t="shared" si="52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112">
        <v>0</v>
      </c>
      <c r="BR71" s="316" t="e">
        <f>IF(#REF!=0,0,#REF!/#REF!)+BQ71/E71</f>
        <v>#REF!</v>
      </c>
      <c r="BS71" s="120">
        <v>2</v>
      </c>
      <c r="BT71" s="331">
        <f t="shared" si="37"/>
        <v>20</v>
      </c>
      <c r="BU71" s="126">
        <f t="shared" si="38"/>
        <v>15</v>
      </c>
    </row>
    <row r="72" spans="3:73" s="89" customFormat="1" ht="60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3"/>
        <v>4.9937054133445145</v>
      </c>
      <c r="K72" s="98">
        <f t="shared" si="24"/>
        <v>19.313304721030036</v>
      </c>
      <c r="L72" s="99">
        <f t="shared" si="25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6"/>
        <v>1.822592194772646</v>
      </c>
      <c r="T72" s="104">
        <v>2.6</v>
      </c>
      <c r="U72" s="104">
        <v>590.78</v>
      </c>
      <c r="V72" s="103">
        <f t="shared" si="27"/>
        <v>4.4471249552452559</v>
      </c>
      <c r="W72" s="103">
        <v>0.93</v>
      </c>
      <c r="X72" s="103">
        <v>1.51</v>
      </c>
      <c r="Y72" s="98">
        <f t="shared" si="28"/>
        <v>2.44</v>
      </c>
      <c r="Z72" s="99">
        <f t="shared" si="29"/>
        <v>0.75275482501866275</v>
      </c>
      <c r="AA72" s="100">
        <v>5</v>
      </c>
      <c r="AB72" s="102">
        <v>94766</v>
      </c>
      <c r="AC72" s="105">
        <v>319</v>
      </c>
      <c r="AD72" s="106">
        <f t="shared" si="47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48"/>
        <v>0.44841602195566282</v>
      </c>
      <c r="AP72" s="114">
        <f t="shared" si="49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0"/>
        <v>1.9287511915684448</v>
      </c>
      <c r="AV72" s="100">
        <v>1</v>
      </c>
      <c r="AW72" s="102">
        <v>43073</v>
      </c>
      <c r="AX72" s="105">
        <v>94766</v>
      </c>
      <c r="AY72" s="116">
        <f t="shared" si="34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1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2"/>
        <v>1.327343139944706</v>
      </c>
      <c r="BN72" s="100">
        <v>3</v>
      </c>
      <c r="BO72" s="123" t="s">
        <v>105</v>
      </c>
      <c r="BP72" s="105">
        <v>0</v>
      </c>
      <c r="BQ72" s="112">
        <v>900000</v>
      </c>
      <c r="BR72" s="316" t="e">
        <f>IF(#REF!=0,0,#REF!/#REF!)+BQ72/E72</f>
        <v>#REF!</v>
      </c>
      <c r="BS72" s="120">
        <v>5</v>
      </c>
      <c r="BT72" s="331">
        <f t="shared" si="37"/>
        <v>17</v>
      </c>
      <c r="BU72" s="126">
        <f t="shared" si="38"/>
        <v>14</v>
      </c>
    </row>
    <row r="73" spans="3:73" s="89" customFormat="1" ht="67.5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3"/>
        <v>0.32167269802975795</v>
      </c>
      <c r="K73" s="98">
        <f t="shared" si="24"/>
        <v>1.9199346405228681</v>
      </c>
      <c r="L73" s="99">
        <f t="shared" si="25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6"/>
        <v>0.97954699121027711</v>
      </c>
      <c r="T73" s="104">
        <v>2.6</v>
      </c>
      <c r="U73" s="104">
        <v>590.78</v>
      </c>
      <c r="V73" s="103">
        <f t="shared" si="27"/>
        <v>2.6741632860040565</v>
      </c>
      <c r="W73" s="103">
        <v>1.04</v>
      </c>
      <c r="X73" s="103">
        <v>1.69</v>
      </c>
      <c r="Y73" s="98">
        <f t="shared" si="28"/>
        <v>2.73</v>
      </c>
      <c r="Z73" s="99">
        <f t="shared" si="29"/>
        <v>0.45264959646637604</v>
      </c>
      <c r="AA73" s="100">
        <v>5</v>
      </c>
      <c r="AB73" s="102">
        <v>143209</v>
      </c>
      <c r="AC73" s="105">
        <v>208</v>
      </c>
      <c r="AD73" s="106">
        <f t="shared" si="47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48"/>
        <v>0.37189898071804189</v>
      </c>
      <c r="AP73" s="114">
        <f t="shared" si="49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0"/>
        <v>1.2700181781502475</v>
      </c>
      <c r="AV73" s="100">
        <v>0</v>
      </c>
      <c r="AW73" s="102">
        <v>104543</v>
      </c>
      <c r="AX73" s="105">
        <v>143209</v>
      </c>
      <c r="AY73" s="116">
        <f t="shared" si="34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1"/>
        <v>0</v>
      </c>
      <c r="BJ73" s="100">
        <v>5</v>
      </c>
      <c r="BK73" s="102">
        <v>143209</v>
      </c>
      <c r="BL73" s="105">
        <v>198820</v>
      </c>
      <c r="BM73" s="122">
        <f t="shared" si="52"/>
        <v>1.3883205664448464</v>
      </c>
      <c r="BN73" s="100">
        <v>3</v>
      </c>
      <c r="BO73" s="123" t="s">
        <v>105</v>
      </c>
      <c r="BP73" s="105">
        <v>0</v>
      </c>
      <c r="BQ73" s="112">
        <v>0</v>
      </c>
      <c r="BR73" s="316" t="e">
        <f>IF(#REF!=0,0,#REF!/#REF!)+BQ73/E73</f>
        <v>#REF!</v>
      </c>
      <c r="BS73" s="120">
        <v>1</v>
      </c>
      <c r="BT73" s="331">
        <f t="shared" si="37"/>
        <v>20</v>
      </c>
      <c r="BU73" s="126">
        <f t="shared" si="38"/>
        <v>17</v>
      </c>
    </row>
    <row r="74" spans="3:73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3"/>
        <v>6.3845863241405425</v>
      </c>
      <c r="K74" s="98">
        <f t="shared" si="24"/>
        <v>-7.6115485564304493</v>
      </c>
      <c r="L74" s="99">
        <f t="shared" si="25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6"/>
        <v>2.7854186564788286</v>
      </c>
      <c r="T74" s="104">
        <v>2.48</v>
      </c>
      <c r="U74" s="104">
        <v>500.76</v>
      </c>
      <c r="V74" s="103">
        <f t="shared" si="27"/>
        <v>7.4621365807067823</v>
      </c>
      <c r="W74" s="204">
        <v>0.78400000000000003</v>
      </c>
      <c r="X74" s="204">
        <v>1.895</v>
      </c>
      <c r="Y74" s="98">
        <f t="shared" si="28"/>
        <v>2.6790000000000003</v>
      </c>
      <c r="Z74" s="99">
        <f t="shared" si="29"/>
        <v>1.4901622694917289</v>
      </c>
      <c r="AA74" s="100">
        <v>5</v>
      </c>
      <c r="AB74" s="102">
        <v>35788</v>
      </c>
      <c r="AC74" s="105">
        <v>461.5</v>
      </c>
      <c r="AD74" s="106">
        <f t="shared" si="47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48"/>
        <v>0.19609863013698628</v>
      </c>
      <c r="AP74" s="114">
        <f t="shared" si="49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0"/>
        <v>2.1684643283518299</v>
      </c>
      <c r="AV74" s="100">
        <v>1</v>
      </c>
      <c r="AW74" s="102">
        <v>28630</v>
      </c>
      <c r="AX74" s="105">
        <v>35788</v>
      </c>
      <c r="AY74" s="116">
        <f t="shared" si="34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1"/>
        <v>0</v>
      </c>
      <c r="BJ74" s="100">
        <v>5</v>
      </c>
      <c r="BK74" s="102">
        <v>35788</v>
      </c>
      <c r="BL74" s="105">
        <v>77085</v>
      </c>
      <c r="BM74" s="122">
        <f t="shared" si="52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112">
        <v>0</v>
      </c>
      <c r="BR74" s="316" t="e">
        <f>IF(#REF!=0,0,#REF!/#REF!)+BQ74/E74</f>
        <v>#REF!</v>
      </c>
      <c r="BS74" s="120">
        <v>0</v>
      </c>
      <c r="BT74" s="331">
        <f t="shared" si="37"/>
        <v>18</v>
      </c>
      <c r="BU74" s="126">
        <f t="shared" si="38"/>
        <v>13</v>
      </c>
    </row>
    <row r="75" spans="3:73" s="89" customFormat="1" ht="56.25" hidden="1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3"/>
        <v>-1.8600097895252077</v>
      </c>
      <c r="K75" s="98">
        <f t="shared" si="24"/>
        <v>-9.8065677013045445</v>
      </c>
      <c r="L75" s="99">
        <f t="shared" si="25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6"/>
        <v>4.8803016022620165</v>
      </c>
      <c r="T75" s="104">
        <v>2.35</v>
      </c>
      <c r="U75" s="104">
        <v>467.41</v>
      </c>
      <c r="V75" s="103">
        <f t="shared" si="27"/>
        <v>10.443845428840715</v>
      </c>
      <c r="W75" s="103">
        <v>1.04</v>
      </c>
      <c r="X75" s="103">
        <v>1.1000000000000001</v>
      </c>
      <c r="Y75" s="98">
        <f t="shared" si="28"/>
        <v>2.14</v>
      </c>
      <c r="Z75" s="99">
        <f t="shared" si="29"/>
        <v>2.2344077852080004</v>
      </c>
      <c r="AA75" s="100">
        <v>3</v>
      </c>
      <c r="AB75" s="102">
        <v>73828</v>
      </c>
      <c r="AC75" s="105">
        <v>533</v>
      </c>
      <c r="AD75" s="106">
        <f t="shared" si="47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48"/>
        <v>0.53228550829127608</v>
      </c>
      <c r="AP75" s="114">
        <f t="shared" si="49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0"/>
        <v>1.0677707597926289</v>
      </c>
      <c r="AV75" s="100">
        <v>0</v>
      </c>
      <c r="AW75" s="102">
        <v>63018</v>
      </c>
      <c r="AX75" s="105">
        <v>73828</v>
      </c>
      <c r="AY75" s="116">
        <f t="shared" si="34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1"/>
        <v>0.22292669440958415</v>
      </c>
      <c r="BJ75" s="100">
        <v>3</v>
      </c>
      <c r="BK75" s="102">
        <v>73828</v>
      </c>
      <c r="BL75" s="105">
        <v>57583</v>
      </c>
      <c r="BM75" s="122">
        <f t="shared" si="52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112">
        <v>0</v>
      </c>
      <c r="BR75" s="316" t="e">
        <f>IF(#REF!=0,0,#REF!/#REF!)+BQ75/E75</f>
        <v>#REF!</v>
      </c>
      <c r="BS75" s="120">
        <v>3</v>
      </c>
      <c r="BT75" s="331">
        <f t="shared" si="37"/>
        <v>23</v>
      </c>
      <c r="BU75" s="126">
        <f t="shared" si="38"/>
        <v>22</v>
      </c>
    </row>
    <row r="76" spans="3:73" s="89" customFormat="1" ht="45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3"/>
        <v>-4.7611540280624354</v>
      </c>
      <c r="K76" s="98">
        <f t="shared" si="24"/>
        <v>-4.2782443352875958</v>
      </c>
      <c r="L76" s="99">
        <f t="shared" si="25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6"/>
        <v>2.8983388097845926</v>
      </c>
      <c r="T76" s="104">
        <v>2.5099999999999998</v>
      </c>
      <c r="U76" s="104">
        <v>430.99</v>
      </c>
      <c r="V76" s="103">
        <f t="shared" si="27"/>
        <v>6.7531294267981012</v>
      </c>
      <c r="W76" s="103">
        <v>1.08</v>
      </c>
      <c r="X76" s="103">
        <v>1.25</v>
      </c>
      <c r="Y76" s="98">
        <f t="shared" si="28"/>
        <v>2.33</v>
      </c>
      <c r="Z76" s="99">
        <f t="shared" si="29"/>
        <v>1.5668877298308781</v>
      </c>
      <c r="AA76" s="100">
        <v>5</v>
      </c>
      <c r="AB76" s="102">
        <v>259010</v>
      </c>
      <c r="AC76" s="105">
        <v>298</v>
      </c>
      <c r="AD76" s="106">
        <f t="shared" si="47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48"/>
        <v>0.33791258969341159</v>
      </c>
      <c r="AP76" s="114">
        <f t="shared" si="49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0"/>
        <v>2.2502330915684934</v>
      </c>
      <c r="AV76" s="100">
        <v>1</v>
      </c>
      <c r="AW76" s="102">
        <v>206199</v>
      </c>
      <c r="AX76" s="105">
        <v>259010</v>
      </c>
      <c r="AY76" s="116">
        <f t="shared" si="34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1"/>
        <v>0.30401548854754068</v>
      </c>
      <c r="BJ76" s="100">
        <v>3</v>
      </c>
      <c r="BK76" s="102">
        <v>259010</v>
      </c>
      <c r="BL76" s="105">
        <v>377303</v>
      </c>
      <c r="BM76" s="122">
        <f t="shared" si="52"/>
        <v>1.4567120960580673</v>
      </c>
      <c r="BN76" s="100">
        <v>3</v>
      </c>
      <c r="BO76" s="123" t="s">
        <v>105</v>
      </c>
      <c r="BP76" s="105">
        <v>0</v>
      </c>
      <c r="BQ76" s="112">
        <v>990000</v>
      </c>
      <c r="BR76" s="316" t="e">
        <f>IF(#REF!=0,0,#REF!/#REF!)+BQ76/E76</f>
        <v>#REF!</v>
      </c>
      <c r="BS76" s="120">
        <v>2</v>
      </c>
      <c r="BT76" s="331">
        <f t="shared" si="37"/>
        <v>15</v>
      </c>
      <c r="BU76" s="126">
        <f t="shared" si="38"/>
        <v>12</v>
      </c>
    </row>
    <row r="77" spans="3:73" s="89" customFormat="1" ht="68.25" thickBot="1" x14ac:dyDescent="0.25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3"/>
        <v>-7.7411551254913888</v>
      </c>
      <c r="K77" s="98">
        <f t="shared" si="24"/>
        <v>3.8461538461538538</v>
      </c>
      <c r="L77" s="99">
        <f t="shared" si="25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6"/>
        <v>3.9350725774813653</v>
      </c>
      <c r="T77" s="104">
        <v>2.6</v>
      </c>
      <c r="U77" s="104">
        <v>590.78</v>
      </c>
      <c r="V77" s="103">
        <f t="shared" si="27"/>
        <v>7.7520929776382905</v>
      </c>
      <c r="W77" s="103">
        <v>0.91</v>
      </c>
      <c r="X77" s="103">
        <v>1.06</v>
      </c>
      <c r="Y77" s="98">
        <f t="shared" si="28"/>
        <v>1.9700000000000002</v>
      </c>
      <c r="Z77" s="99">
        <f t="shared" si="29"/>
        <v>1.312179318466822</v>
      </c>
      <c r="AA77" s="100">
        <v>5</v>
      </c>
      <c r="AB77" s="102">
        <v>151863</v>
      </c>
      <c r="AC77" s="105">
        <v>317</v>
      </c>
      <c r="AD77" s="106">
        <f t="shared" si="47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48"/>
        <v>0.66041748206131767</v>
      </c>
      <c r="AP77" s="114">
        <f t="shared" si="49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0"/>
        <v>0.77861333577200542</v>
      </c>
      <c r="AV77" s="100">
        <v>0</v>
      </c>
      <c r="AW77" s="102">
        <v>134105</v>
      </c>
      <c r="AX77" s="105">
        <v>151863</v>
      </c>
      <c r="AY77" s="116">
        <f t="shared" si="34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2"/>
        <v>1.1930687527574195</v>
      </c>
      <c r="BN77" s="100">
        <v>3</v>
      </c>
      <c r="BO77" s="123" t="s">
        <v>105</v>
      </c>
      <c r="BP77" s="105">
        <v>0</v>
      </c>
      <c r="BQ77" s="112">
        <v>1300000</v>
      </c>
      <c r="BR77" s="316" t="e">
        <f>IF(#REF!=0,0,#REF!/#REF!)+BQ77/E77</f>
        <v>#REF!</v>
      </c>
      <c r="BS77" s="120">
        <v>2</v>
      </c>
      <c r="BT77" s="334">
        <f t="shared" si="37"/>
        <v>23</v>
      </c>
      <c r="BU77" s="325">
        <f t="shared" si="38"/>
        <v>20</v>
      </c>
    </row>
    <row r="78" spans="3:73" s="89" customFormat="1" ht="56.25" hidden="1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3"/>
        <v>-15.113226124056439</v>
      </c>
      <c r="K78" s="98">
        <f t="shared" si="24"/>
        <v>-3.7581395348837248</v>
      </c>
      <c r="L78" s="99">
        <f t="shared" si="25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6"/>
        <v>1.8239374587095354</v>
      </c>
      <c r="T78" s="104">
        <v>2.5099999999999998</v>
      </c>
      <c r="U78" s="104">
        <v>430.99</v>
      </c>
      <c r="V78" s="103">
        <f t="shared" si="27"/>
        <v>4.0491411583351686</v>
      </c>
      <c r="W78" s="103">
        <v>0.91</v>
      </c>
      <c r="X78" s="103">
        <v>1.31</v>
      </c>
      <c r="Y78" s="98">
        <f t="shared" si="28"/>
        <v>2.2200000000000002</v>
      </c>
      <c r="Z78" s="99">
        <f t="shared" si="29"/>
        <v>0.93949770489690443</v>
      </c>
      <c r="AA78" s="100">
        <v>5</v>
      </c>
      <c r="AB78" s="102">
        <v>297200</v>
      </c>
      <c r="AC78" s="105">
        <v>207.5</v>
      </c>
      <c r="AD78" s="106">
        <f t="shared" si="47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48"/>
        <v>0.4071232876712329</v>
      </c>
      <c r="AP78" s="114">
        <f t="shared" si="49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0"/>
        <v>2.2971091714048724</v>
      </c>
      <c r="AV78" s="100">
        <v>1</v>
      </c>
      <c r="AW78" s="102">
        <v>147947</v>
      </c>
      <c r="AX78" s="105">
        <v>297200</v>
      </c>
      <c r="AY78" s="116">
        <f t="shared" si="34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2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112">
        <v>0</v>
      </c>
      <c r="BR78" s="316" t="e">
        <f>IF(#REF!=0,0,#REF!/#REF!)+BQ78/E78</f>
        <v>#REF!</v>
      </c>
      <c r="BS78" s="317">
        <v>3</v>
      </c>
    </row>
    <row r="79" spans="3:73" s="89" customFormat="1" ht="33.75" hidden="1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3"/>
        <v>-23.349753694581281</v>
      </c>
      <c r="K79" s="98">
        <f t="shared" si="24"/>
        <v>-17.628374801482266</v>
      </c>
      <c r="L79" s="99">
        <f t="shared" si="25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6"/>
        <v>3.7854207224745835</v>
      </c>
      <c r="T79" s="104">
        <v>2.6</v>
      </c>
      <c r="U79" s="104">
        <v>590.78</v>
      </c>
      <c r="V79" s="103">
        <f t="shared" si="27"/>
        <v>6.7759030932295046</v>
      </c>
      <c r="W79" s="103">
        <v>0.76</v>
      </c>
      <c r="X79" s="103">
        <v>1.03</v>
      </c>
      <c r="Y79" s="98">
        <f t="shared" si="28"/>
        <v>1.79</v>
      </c>
      <c r="Z79" s="99">
        <f t="shared" si="29"/>
        <v>1.1469418553826307</v>
      </c>
      <c r="AA79" s="100">
        <v>5</v>
      </c>
      <c r="AB79" s="102">
        <v>144000</v>
      </c>
      <c r="AC79" s="105">
        <v>653</v>
      </c>
      <c r="AD79" s="106">
        <f t="shared" si="47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48"/>
        <v>0.41528478731074259</v>
      </c>
      <c r="AP79" s="114">
        <f t="shared" si="49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0"/>
        <v>2.3853956710884332</v>
      </c>
      <c r="AV79" s="100">
        <v>1</v>
      </c>
      <c r="AW79" s="102">
        <v>140100</v>
      </c>
      <c r="AX79" s="105">
        <v>144000</v>
      </c>
      <c r="AY79" s="116">
        <f t="shared" si="34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2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112">
        <v>0</v>
      </c>
      <c r="BR79" s="316" t="e">
        <f>IF(#REF!=0,0,#REF!/#REF!)+BQ79/E79</f>
        <v>#REF!</v>
      </c>
      <c r="BS79" s="317">
        <v>0</v>
      </c>
    </row>
    <row r="80" spans="3:73" s="89" customFormat="1" ht="56.25" hidden="1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3"/>
        <v>-8.4400189663347618</v>
      </c>
      <c r="K80" s="98">
        <f t="shared" si="24"/>
        <v>-7.2971675468074864</v>
      </c>
      <c r="L80" s="99">
        <f t="shared" si="25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6"/>
        <v>2.7725238663484486</v>
      </c>
      <c r="T80" s="104">
        <v>2.5099999999999998</v>
      </c>
      <c r="U80" s="104">
        <v>430.99</v>
      </c>
      <c r="V80" s="103">
        <f t="shared" si="27"/>
        <v>6.487705847255369</v>
      </c>
      <c r="W80" s="103">
        <v>0.88</v>
      </c>
      <c r="X80" s="103">
        <v>1.46</v>
      </c>
      <c r="Y80" s="98">
        <f t="shared" si="28"/>
        <v>2.34</v>
      </c>
      <c r="Z80" s="99">
        <f t="shared" si="29"/>
        <v>1.5053031038435623</v>
      </c>
      <c r="AA80" s="100">
        <v>5</v>
      </c>
      <c r="AB80" s="102">
        <v>65197</v>
      </c>
      <c r="AC80" s="105">
        <v>1212</v>
      </c>
      <c r="AD80" s="106">
        <f t="shared" si="47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48"/>
        <v>0.44655479452054792</v>
      </c>
      <c r="AP80" s="114">
        <f t="shared" si="49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0"/>
        <v>1.9472026043635893</v>
      </c>
      <c r="AV80" s="100">
        <v>1</v>
      </c>
      <c r="AW80" s="102">
        <v>56341</v>
      </c>
      <c r="AX80" s="105">
        <v>65197</v>
      </c>
      <c r="AY80" s="116">
        <f t="shared" si="34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2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112">
        <v>0</v>
      </c>
      <c r="BR80" s="316" t="e">
        <f>IF(#REF!=0,0,#REF!/#REF!)+BQ80/E80</f>
        <v>#REF!</v>
      </c>
      <c r="BS80" s="317">
        <v>0</v>
      </c>
    </row>
    <row r="81" spans="3:73" s="89" customFormat="1" ht="45" hidden="1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3"/>
        <v>67.147435897435912</v>
      </c>
      <c r="K81" s="98">
        <f t="shared" si="24"/>
        <v>-0.76117982873454082</v>
      </c>
      <c r="L81" s="99">
        <f t="shared" si="25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6"/>
        <v>3.1120912220309811</v>
      </c>
      <c r="T81" s="104">
        <v>2.48</v>
      </c>
      <c r="U81" s="104">
        <v>500.76</v>
      </c>
      <c r="V81" s="103">
        <f t="shared" si="27"/>
        <v>7.5001398450946652</v>
      </c>
      <c r="W81" s="103">
        <v>0.86</v>
      </c>
      <c r="X81" s="103">
        <v>1.55</v>
      </c>
      <c r="Y81" s="98">
        <f t="shared" si="28"/>
        <v>2.41</v>
      </c>
      <c r="Z81" s="99">
        <f t="shared" si="29"/>
        <v>1.4977513869108288</v>
      </c>
      <c r="AA81" s="100">
        <v>5</v>
      </c>
      <c r="AB81" s="102">
        <v>44000</v>
      </c>
      <c r="AC81" s="105">
        <v>500</v>
      </c>
      <c r="AD81" s="106">
        <f t="shared" si="47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48"/>
        <v>0.33485540334855401</v>
      </c>
      <c r="AP81" s="114">
        <f t="shared" si="49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0"/>
        <v>1.870703259005146</v>
      </c>
      <c r="AV81" s="100">
        <v>1</v>
      </c>
      <c r="AW81" s="102">
        <v>33000</v>
      </c>
      <c r="AX81" s="105">
        <v>44000</v>
      </c>
      <c r="AY81" s="116">
        <f t="shared" si="34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2"/>
        <v>1.1491363636363636</v>
      </c>
      <c r="BN81" s="100">
        <v>3</v>
      </c>
      <c r="BO81" s="123" t="s">
        <v>105</v>
      </c>
      <c r="BP81" s="105">
        <v>0</v>
      </c>
      <c r="BQ81" s="112">
        <v>0</v>
      </c>
      <c r="BR81" s="316" t="e">
        <f>IF(#REF!=0,0,#REF!/#REF!)+BQ81/E81</f>
        <v>#REF!</v>
      </c>
      <c r="BS81" s="317">
        <v>3</v>
      </c>
    </row>
    <row r="82" spans="3:73" s="89" customFormat="1" ht="79.5" hidden="1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3"/>
        <v>2.3263027295285355</v>
      </c>
      <c r="K82" s="213">
        <f t="shared" si="24"/>
        <v>2.644679527069087</v>
      </c>
      <c r="L82" s="214">
        <f t="shared" si="25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6"/>
        <v>2.0261314655172415</v>
      </c>
      <c r="T82" s="220">
        <v>2.25</v>
      </c>
      <c r="U82" s="220">
        <v>376.14</v>
      </c>
      <c r="V82" s="219">
        <f t="shared" si="27"/>
        <v>3.9306950431034484</v>
      </c>
      <c r="W82" s="219">
        <v>0.63</v>
      </c>
      <c r="X82" s="219">
        <v>1.31</v>
      </c>
      <c r="Y82" s="213">
        <f t="shared" si="28"/>
        <v>1.94</v>
      </c>
      <c r="Z82" s="214">
        <f t="shared" si="29"/>
        <v>1.0450085189300389</v>
      </c>
      <c r="AA82" s="215">
        <v>5</v>
      </c>
      <c r="AB82" s="217">
        <v>66581</v>
      </c>
      <c r="AC82" s="221">
        <v>91</v>
      </c>
      <c r="AD82" s="222">
        <f t="shared" si="47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48"/>
        <v>6.7560629122272967E-2</v>
      </c>
      <c r="AP82" s="230">
        <f t="shared" si="49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0"/>
        <v>8.9453659328387936</v>
      </c>
      <c r="AV82" s="215">
        <v>5</v>
      </c>
      <c r="AW82" s="217">
        <v>56063</v>
      </c>
      <c r="AX82" s="221">
        <v>66581</v>
      </c>
      <c r="AY82" s="232">
        <f t="shared" si="34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2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11">
        <v>1300000</v>
      </c>
      <c r="BR82" s="318" t="e">
        <f>IF(#REF!=0,0,#REF!/#REF!)+BQ82/E82</f>
        <v>#REF!</v>
      </c>
      <c r="BS82" s="319">
        <v>3</v>
      </c>
    </row>
    <row r="83" spans="3:73" ht="15.75" x14ac:dyDescent="0.25">
      <c r="AF83" s="241"/>
      <c r="AG83" s="241"/>
      <c r="AH83" s="241"/>
      <c r="AI83" s="241"/>
      <c r="BN83" s="2" t="s">
        <v>295</v>
      </c>
      <c r="BT83" s="335">
        <v>262</v>
      </c>
      <c r="BU83" s="335">
        <v>235</v>
      </c>
    </row>
    <row r="84" spans="3:73" ht="15.75" x14ac:dyDescent="0.25">
      <c r="BN84" s="4" t="s">
        <v>11</v>
      </c>
      <c r="BT84" s="327">
        <v>11</v>
      </c>
      <c r="BU84" s="327">
        <v>11</v>
      </c>
    </row>
    <row r="85" spans="3:73" ht="16.5" thickBot="1" x14ac:dyDescent="0.3">
      <c r="BN85" s="4" t="s">
        <v>12</v>
      </c>
      <c r="BT85" s="328">
        <v>23.8</v>
      </c>
      <c r="BU85" s="328">
        <v>21.4</v>
      </c>
    </row>
  </sheetData>
  <mergeCells count="72"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T2:BT3"/>
    <mergeCell ref="BU2:BU3"/>
    <mergeCell ref="H3:H5"/>
    <mergeCell ref="I3:I5"/>
    <mergeCell ref="J3:J5"/>
    <mergeCell ref="K3:K5"/>
    <mergeCell ref="AB3:AB5"/>
    <mergeCell ref="AC3:AC5"/>
    <mergeCell ref="AQ4:AR4"/>
    <mergeCell ref="AU4:AV4"/>
    <mergeCell ref="BK2:BK4"/>
    <mergeCell ref="BL2:BL4"/>
    <mergeCell ref="BM2:BN3"/>
    <mergeCell ref="BO2:BP3"/>
    <mergeCell ref="BQ2:BQ5"/>
    <mergeCell ref="BR2:BS3"/>
    <mergeCell ref="BR4:BS4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4" fitToWidth="0" fitToHeight="0" orientation="landscape" horizontalDpi="0" verticalDpi="0" copie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5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hidden="1" customWidth="1"/>
    <col min="6" max="6" width="9.5703125" style="19" hidden="1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hidden="1" customWidth="1"/>
    <col min="13" max="13" width="9.28515625" style="19" hidden="1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customWidth="1"/>
    <col min="27" max="27" width="10.28515625" style="19" customWidth="1"/>
    <col min="28" max="28" width="20.42578125" style="19" hidden="1" customWidth="1"/>
    <col min="29" max="29" width="23.7109375" style="19" hidden="1" customWidth="1"/>
    <col min="30" max="31" width="10" style="19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2" width="10" style="19" hidden="1" customWidth="1"/>
    <col min="43" max="44" width="10" style="19" customWidth="1"/>
    <col min="45" max="45" width="20.28515625" style="19" hidden="1" customWidth="1"/>
    <col min="46" max="48" width="10" style="19" hidden="1" customWidth="1"/>
    <col min="49" max="49" width="12.7109375" style="19" hidden="1" customWidth="1"/>
    <col min="50" max="50" width="16.7109375" style="19" hidden="1" customWidth="1"/>
    <col min="51" max="52" width="10" style="19" hidden="1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hidden="1" customWidth="1"/>
    <col min="58" max="58" width="10" style="19" hidden="1" customWidth="1"/>
    <col min="59" max="59" width="11.42578125" style="19" hidden="1" customWidth="1"/>
    <col min="60" max="60" width="10" style="43" hidden="1" customWidth="1"/>
    <col min="61" max="62" width="10" style="19" customWidth="1"/>
    <col min="63" max="64" width="10" style="19" hidden="1" customWidth="1"/>
    <col min="65" max="66" width="10" style="19" customWidth="1"/>
    <col min="67" max="67" width="17.42578125" style="19" hidden="1" customWidth="1"/>
    <col min="68" max="68" width="10" style="19" hidden="1" customWidth="1"/>
    <col min="69" max="69" width="12.28515625" style="19" hidden="1" customWidth="1"/>
    <col min="70" max="70" width="10" style="19" customWidth="1"/>
    <col min="71" max="71" width="11.42578125" style="19" customWidth="1"/>
    <col min="72" max="72" width="9.140625" customWidth="1"/>
  </cols>
  <sheetData>
    <row r="1" spans="3:73" ht="15.75" thickBot="1" x14ac:dyDescent="0.3"/>
    <row r="2" spans="3:73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344" t="s">
        <v>298</v>
      </c>
      <c r="BR2" s="248" t="s">
        <v>70</v>
      </c>
      <c r="BS2" s="248"/>
      <c r="BT2" s="248" t="s">
        <v>71</v>
      </c>
      <c r="BU2" s="248" t="s">
        <v>72</v>
      </c>
    </row>
    <row r="3" spans="3:73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344"/>
      <c r="BR3" s="248"/>
      <c r="BS3" s="248"/>
      <c r="BT3" s="248"/>
      <c r="BU3" s="248"/>
    </row>
    <row r="4" spans="3:73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344"/>
      <c r="BR4" s="268">
        <v>16</v>
      </c>
      <c r="BS4" s="268"/>
      <c r="BT4" s="50">
        <v>17</v>
      </c>
      <c r="BU4" s="46">
        <v>18</v>
      </c>
    </row>
    <row r="5" spans="3:73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344"/>
      <c r="BR5" s="51" t="s">
        <v>81</v>
      </c>
      <c r="BS5" s="45" t="s">
        <v>80</v>
      </c>
      <c r="BT5" s="50" t="s">
        <v>82</v>
      </c>
      <c r="BU5" s="46" t="s">
        <v>82</v>
      </c>
    </row>
    <row r="6" spans="3:73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86"/>
      <c r="BR6" s="75"/>
      <c r="BS6" s="83"/>
      <c r="BT6" s="86"/>
      <c r="BU6" s="88"/>
    </row>
    <row r="7" spans="3:73" s="89" customFormat="1" ht="33.75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337">
        <v>9000000</v>
      </c>
      <c r="BR7" s="106">
        <f>BQ7/E7</f>
        <v>104.73397570171764</v>
      </c>
      <c r="BS7" s="120">
        <v>5</v>
      </c>
      <c r="BT7" s="269">
        <f>AA7+AE7+AR7+BB7+BD7+BJ7+BN7+BS7</f>
        <v>22</v>
      </c>
      <c r="BU7" s="126">
        <f>AA7+AE7+AR7+BB7+BD7+BJ7+BN7</f>
        <v>17</v>
      </c>
    </row>
    <row r="8" spans="3:73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337">
        <v>15900000</v>
      </c>
      <c r="BR8" s="106">
        <f>BQ8/E8</f>
        <v>23.7766253342186</v>
      </c>
      <c r="BS8" s="120">
        <v>5</v>
      </c>
      <c r="BT8" s="269">
        <f>AA8+AE8+AR8+BB8+BD8+BJ8+BN8+BS8</f>
        <v>27</v>
      </c>
      <c r="BU8" s="126">
        <f>AA8+AE8+AR8+BB8+BD8+BJ8+BN8</f>
        <v>22</v>
      </c>
    </row>
    <row r="9" spans="3:73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323"/>
      <c r="BR9" s="144"/>
      <c r="BS9" s="74"/>
      <c r="BT9" s="338"/>
      <c r="BU9" s="338"/>
    </row>
    <row r="10" spans="3:73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337">
        <v>0</v>
      </c>
      <c r="BR10" s="106">
        <f t="shared" ref="BR10:BR33" si="15">BQ10/E10</f>
        <v>0</v>
      </c>
      <c r="BS10" s="120">
        <v>0</v>
      </c>
      <c r="BT10" s="269">
        <f t="shared" ref="BT10:BT33" si="16">AA10+AE10+AR10+BB10+BD10+BJ10+BN10+BS10</f>
        <v>18</v>
      </c>
      <c r="BU10" s="126">
        <f t="shared" ref="BU10:BU33" si="17">AA10+AE10+AR10+BB10+BD10+BJ10+BN10</f>
        <v>18</v>
      </c>
    </row>
    <row r="11" spans="3:73" s="89" customFormat="1" ht="56.25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337">
        <v>200000</v>
      </c>
      <c r="BR11" s="106">
        <f t="shared" si="15"/>
        <v>12.246647480252282</v>
      </c>
      <c r="BS11" s="120">
        <v>5</v>
      </c>
      <c r="BT11" s="269">
        <f t="shared" si="16"/>
        <v>27</v>
      </c>
      <c r="BU11" s="126">
        <f t="shared" si="17"/>
        <v>22</v>
      </c>
    </row>
    <row r="12" spans="3:73" s="89" customFormat="1" ht="56.25" hidden="1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337">
        <v>0</v>
      </c>
      <c r="BR12" s="106">
        <f t="shared" si="15"/>
        <v>0</v>
      </c>
      <c r="BS12" s="120">
        <v>5</v>
      </c>
      <c r="BT12" s="269">
        <f t="shared" si="16"/>
        <v>23</v>
      </c>
      <c r="BU12" s="126">
        <f t="shared" si="17"/>
        <v>18</v>
      </c>
    </row>
    <row r="13" spans="3:73" s="89" customFormat="1" ht="45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337">
        <v>47300</v>
      </c>
      <c r="BR13" s="106">
        <f t="shared" si="15"/>
        <v>5.6457388398185726</v>
      </c>
      <c r="BS13" s="120">
        <v>5</v>
      </c>
      <c r="BT13" s="269">
        <f t="shared" si="16"/>
        <v>26</v>
      </c>
      <c r="BU13" s="126">
        <f t="shared" si="17"/>
        <v>21</v>
      </c>
    </row>
    <row r="14" spans="3:73" s="89" customFormat="1" ht="56.25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337">
        <v>610000</v>
      </c>
      <c r="BR14" s="106">
        <f t="shared" si="15"/>
        <v>10.698375951453928</v>
      </c>
      <c r="BS14" s="120">
        <v>5</v>
      </c>
      <c r="BT14" s="269">
        <f t="shared" si="16"/>
        <v>28</v>
      </c>
      <c r="BU14" s="126">
        <f t="shared" si="17"/>
        <v>23</v>
      </c>
    </row>
    <row r="15" spans="3:73" s="89" customFormat="1" ht="56.25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337">
        <v>546000</v>
      </c>
      <c r="BR15" s="106">
        <f t="shared" si="15"/>
        <v>23.942117956588469</v>
      </c>
      <c r="BS15" s="120">
        <v>5</v>
      </c>
      <c r="BT15" s="269">
        <f t="shared" si="16"/>
        <v>30</v>
      </c>
      <c r="BU15" s="126">
        <f t="shared" si="17"/>
        <v>25</v>
      </c>
    </row>
    <row r="16" spans="3:73" s="89" customFormat="1" ht="45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337">
        <v>1000000</v>
      </c>
      <c r="BR16" s="106">
        <f t="shared" si="15"/>
        <v>17.993702204228519</v>
      </c>
      <c r="BS16" s="120">
        <v>5</v>
      </c>
      <c r="BT16" s="269">
        <f t="shared" si="16"/>
        <v>32</v>
      </c>
      <c r="BU16" s="126">
        <f t="shared" si="17"/>
        <v>27</v>
      </c>
    </row>
    <row r="17" spans="3:80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337">
        <v>0</v>
      </c>
      <c r="BR17" s="106">
        <f t="shared" si="15"/>
        <v>0</v>
      </c>
      <c r="BS17" s="120">
        <v>5</v>
      </c>
      <c r="BT17" s="269">
        <f t="shared" si="16"/>
        <v>27</v>
      </c>
      <c r="BU17" s="126">
        <f t="shared" si="17"/>
        <v>22</v>
      </c>
    </row>
    <row r="18" spans="3:80" s="89" customFormat="1" ht="56.25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337">
        <v>200000</v>
      </c>
      <c r="BR18" s="106">
        <f t="shared" si="15"/>
        <v>17.798344753937883</v>
      </c>
      <c r="BS18" s="120">
        <v>5</v>
      </c>
      <c r="BT18" s="269">
        <f t="shared" si="16"/>
        <v>23</v>
      </c>
      <c r="BU18" s="126">
        <f t="shared" si="17"/>
        <v>18</v>
      </c>
    </row>
    <row r="19" spans="3:80" s="89" customFormat="1" ht="60" hidden="1" customHeight="1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339">
        <v>0</v>
      </c>
      <c r="BR19" s="106">
        <f t="shared" si="15"/>
        <v>0</v>
      </c>
      <c r="BS19" s="120">
        <v>5</v>
      </c>
      <c r="BT19" s="269">
        <f t="shared" si="16"/>
        <v>29</v>
      </c>
      <c r="BU19" s="126">
        <f t="shared" si="17"/>
        <v>24</v>
      </c>
      <c r="BW19"/>
      <c r="BX19"/>
      <c r="BY19"/>
      <c r="BZ19"/>
      <c r="CA19"/>
      <c r="CB19"/>
    </row>
    <row r="20" spans="3:80" s="89" customFormat="1" ht="72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337">
        <v>1100000</v>
      </c>
      <c r="BR20" s="106">
        <f t="shared" si="15"/>
        <v>14.737998579792864</v>
      </c>
      <c r="BS20" s="120">
        <v>5</v>
      </c>
      <c r="BT20" s="269">
        <f t="shared" si="16"/>
        <v>28</v>
      </c>
      <c r="BU20" s="126">
        <f t="shared" si="17"/>
        <v>23</v>
      </c>
      <c r="BW20"/>
      <c r="BX20"/>
      <c r="BY20"/>
      <c r="BZ20"/>
      <c r="CA20"/>
      <c r="CB20"/>
    </row>
    <row r="21" spans="3:80" s="89" customFormat="1" ht="52.15" hidden="1" customHeight="1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337">
        <v>0</v>
      </c>
      <c r="BR21" s="106">
        <f t="shared" si="15"/>
        <v>0</v>
      </c>
      <c r="BS21" s="120">
        <v>5</v>
      </c>
      <c r="BT21" s="269">
        <f t="shared" si="16"/>
        <v>27</v>
      </c>
      <c r="BU21" s="126">
        <f t="shared" si="17"/>
        <v>22</v>
      </c>
      <c r="BW21"/>
      <c r="BX21"/>
      <c r="BY21"/>
      <c r="BZ21"/>
      <c r="CA21"/>
      <c r="CB21"/>
    </row>
    <row r="22" spans="3:80" s="89" customFormat="1" ht="56.25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337">
        <v>500000</v>
      </c>
      <c r="BR22" s="106">
        <f t="shared" si="15"/>
        <v>62.421972534332085</v>
      </c>
      <c r="BS22" s="120">
        <v>5</v>
      </c>
      <c r="BT22" s="269">
        <f t="shared" si="16"/>
        <v>27</v>
      </c>
      <c r="BU22" s="126">
        <f t="shared" si="17"/>
        <v>22</v>
      </c>
      <c r="BW22"/>
      <c r="BX22"/>
      <c r="BY22"/>
      <c r="BZ22"/>
      <c r="CA22"/>
      <c r="CB22"/>
    </row>
    <row r="23" spans="3:80" s="89" customFormat="1" ht="60" hidden="1" customHeight="1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339">
        <v>0</v>
      </c>
      <c r="BR23" s="106">
        <f t="shared" si="15"/>
        <v>0</v>
      </c>
      <c r="BS23" s="120">
        <v>5</v>
      </c>
      <c r="BT23" s="269">
        <f t="shared" si="16"/>
        <v>31</v>
      </c>
      <c r="BU23" s="126">
        <f t="shared" si="17"/>
        <v>26</v>
      </c>
      <c r="BW23"/>
      <c r="BX23"/>
      <c r="BY23"/>
      <c r="BZ23"/>
      <c r="CA23"/>
      <c r="CB23"/>
    </row>
    <row r="24" spans="3:80" s="89" customFormat="1" ht="40.9" hidden="1" customHeight="1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8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9">AL24/AN24</f>
        <v>0.61864999007345645</v>
      </c>
      <c r="AP24" s="114">
        <f t="shared" ref="AP24:AP33" si="20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1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2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337">
        <v>0</v>
      </c>
      <c r="BR24" s="106">
        <f t="shared" si="15"/>
        <v>0</v>
      </c>
      <c r="BS24" s="120">
        <v>5</v>
      </c>
      <c r="BT24" s="269" t="e">
        <f t="shared" si="16"/>
        <v>#VALUE!</v>
      </c>
      <c r="BU24" s="126" t="e">
        <f t="shared" si="17"/>
        <v>#VALUE!</v>
      </c>
      <c r="BW24"/>
      <c r="BX24"/>
      <c r="BY24"/>
      <c r="BZ24"/>
      <c r="CA24"/>
      <c r="CB24"/>
    </row>
    <row r="25" spans="3:80" s="89" customFormat="1" ht="42" hidden="1" customHeight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8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9"/>
        <v>0.57411078395627224</v>
      </c>
      <c r="AP25" s="114">
        <f t="shared" si="20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1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3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2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337">
        <v>0</v>
      </c>
      <c r="BR25" s="106">
        <f t="shared" si="15"/>
        <v>0</v>
      </c>
      <c r="BS25" s="120">
        <v>5</v>
      </c>
      <c r="BT25" s="269">
        <f t="shared" si="16"/>
        <v>25</v>
      </c>
      <c r="BU25" s="126">
        <f t="shared" si="17"/>
        <v>20</v>
      </c>
      <c r="BW25"/>
      <c r="BX25"/>
      <c r="BY25"/>
      <c r="BZ25"/>
      <c r="CA25"/>
      <c r="CB25"/>
    </row>
    <row r="26" spans="3:80" s="89" customFormat="1" ht="33.75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8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9"/>
        <v>0.63299956741167984</v>
      </c>
      <c r="AP26" s="114">
        <f t="shared" si="20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1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3"/>
        <v>0.1196926202521037</v>
      </c>
      <c r="BJ26" s="100">
        <v>3</v>
      </c>
      <c r="BK26" s="102">
        <v>2194926</v>
      </c>
      <c r="BL26" s="105">
        <v>869999</v>
      </c>
      <c r="BM26" s="122">
        <f t="shared" si="22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337">
        <v>700000</v>
      </c>
      <c r="BR26" s="106">
        <f t="shared" si="15"/>
        <v>23.655041903217086</v>
      </c>
      <c r="BS26" s="120">
        <v>5</v>
      </c>
      <c r="BT26" s="269">
        <f t="shared" si="16"/>
        <v>23</v>
      </c>
      <c r="BU26" s="126">
        <f t="shared" si="17"/>
        <v>18</v>
      </c>
      <c r="BW26"/>
      <c r="BX26"/>
      <c r="BY26"/>
      <c r="BZ26"/>
      <c r="CA26"/>
      <c r="CB26"/>
    </row>
    <row r="27" spans="3:80" s="89" customFormat="1" ht="51" hidden="1" customHeight="1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8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9"/>
        <v>0.42593888303477345</v>
      </c>
      <c r="AP27" s="114">
        <f t="shared" si="20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1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3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2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337">
        <v>0</v>
      </c>
      <c r="BR27" s="106">
        <f t="shared" si="15"/>
        <v>0</v>
      </c>
      <c r="BS27" s="120">
        <v>5</v>
      </c>
      <c r="BT27" s="269">
        <f t="shared" si="16"/>
        <v>26</v>
      </c>
      <c r="BU27" s="126">
        <f t="shared" si="17"/>
        <v>21</v>
      </c>
      <c r="BW27"/>
      <c r="BX27"/>
      <c r="BY27"/>
      <c r="BZ27"/>
      <c r="CA27"/>
      <c r="CB27"/>
    </row>
    <row r="28" spans="3:80" s="89" customFormat="1" ht="67.5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8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9"/>
        <v>0.2848050579557429</v>
      </c>
      <c r="AP28" s="114">
        <f t="shared" si="20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1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3"/>
        <v>0.319102107474665</v>
      </c>
      <c r="BJ28" s="100">
        <v>3</v>
      </c>
      <c r="BK28" s="102">
        <v>304065</v>
      </c>
      <c r="BL28" s="105">
        <v>394000</v>
      </c>
      <c r="BM28" s="122">
        <f t="shared" si="22"/>
        <v>1.2957755743015473</v>
      </c>
      <c r="BN28" s="100">
        <v>3</v>
      </c>
      <c r="BO28" s="123" t="s">
        <v>105</v>
      </c>
      <c r="BP28" s="105">
        <v>0</v>
      </c>
      <c r="BQ28" s="337">
        <v>100000</v>
      </c>
      <c r="BR28" s="106">
        <f t="shared" si="15"/>
        <v>8.9863407620416957</v>
      </c>
      <c r="BS28" s="120">
        <v>5</v>
      </c>
      <c r="BT28" s="269">
        <f t="shared" si="16"/>
        <v>22</v>
      </c>
      <c r="BU28" s="126">
        <f t="shared" si="17"/>
        <v>17</v>
      </c>
      <c r="BW28"/>
      <c r="BX28"/>
      <c r="BY28"/>
      <c r="BZ28"/>
      <c r="CA28"/>
      <c r="CB28"/>
    </row>
    <row r="29" spans="3:80" s="89" customFormat="1" ht="56.25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8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9"/>
        <v>0.58151164937414612</v>
      </c>
      <c r="AP29" s="114">
        <f t="shared" si="20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1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3"/>
        <v>0.15448703400661737</v>
      </c>
      <c r="BJ29" s="100">
        <v>3</v>
      </c>
      <c r="BK29" s="102">
        <v>787454</v>
      </c>
      <c r="BL29" s="105">
        <v>372079</v>
      </c>
      <c r="BM29" s="122">
        <f t="shared" si="22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337">
        <v>250000</v>
      </c>
      <c r="BR29" s="106">
        <f t="shared" si="15"/>
        <v>17.492303386509935</v>
      </c>
      <c r="BS29" s="120">
        <v>5</v>
      </c>
      <c r="BT29" s="269">
        <f t="shared" si="16"/>
        <v>23</v>
      </c>
      <c r="BU29" s="126">
        <f t="shared" si="17"/>
        <v>18</v>
      </c>
      <c r="BW29"/>
      <c r="BX29"/>
      <c r="BY29"/>
      <c r="BZ29"/>
      <c r="CA29"/>
      <c r="CB29"/>
    </row>
    <row r="30" spans="3:80" s="89" customFormat="1" ht="67.5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8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9"/>
        <v>0.30135948089401587</v>
      </c>
      <c r="AP30" s="114">
        <f t="shared" si="20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1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3"/>
        <v>0.14666382180693202</v>
      </c>
      <c r="BJ30" s="100">
        <v>3</v>
      </c>
      <c r="BK30" s="102">
        <v>522482</v>
      </c>
      <c r="BL30" s="105">
        <v>735251</v>
      </c>
      <c r="BM30" s="122">
        <f t="shared" si="22"/>
        <v>1.40722742601659</v>
      </c>
      <c r="BN30" s="100">
        <v>3</v>
      </c>
      <c r="BO30" s="123" t="s">
        <v>179</v>
      </c>
      <c r="BP30" s="105">
        <v>5</v>
      </c>
      <c r="BQ30" s="337">
        <v>900000</v>
      </c>
      <c r="BR30" s="106">
        <f t="shared" si="15"/>
        <v>93.555093555093549</v>
      </c>
      <c r="BS30" s="120">
        <v>5</v>
      </c>
      <c r="BT30" s="269">
        <f t="shared" si="16"/>
        <v>24</v>
      </c>
      <c r="BU30" s="126">
        <f t="shared" si="17"/>
        <v>19</v>
      </c>
      <c r="BW30"/>
      <c r="BX30"/>
      <c r="BY30"/>
      <c r="BZ30"/>
      <c r="CA30"/>
      <c r="CB30"/>
    </row>
    <row r="31" spans="3:80" s="89" customFormat="1" ht="124.5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8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9"/>
        <v>0.42077299412915853</v>
      </c>
      <c r="AP31" s="114">
        <f t="shared" si="20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1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3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2"/>
        <v>1.2245434039485616</v>
      </c>
      <c r="BN31" s="100">
        <v>3</v>
      </c>
      <c r="BO31" s="123" t="s">
        <v>183</v>
      </c>
      <c r="BP31" s="105">
        <v>5</v>
      </c>
      <c r="BQ31" s="337">
        <v>1170000</v>
      </c>
      <c r="BR31" s="106">
        <f t="shared" si="15"/>
        <v>65.366780267054025</v>
      </c>
      <c r="BS31" s="120">
        <v>5</v>
      </c>
      <c r="BT31" s="269">
        <f t="shared" si="16"/>
        <v>27</v>
      </c>
      <c r="BU31" s="126">
        <f t="shared" si="17"/>
        <v>22</v>
      </c>
      <c r="BW31"/>
      <c r="BX31"/>
      <c r="BY31"/>
      <c r="BZ31"/>
      <c r="CA31"/>
      <c r="CB31"/>
    </row>
    <row r="32" spans="3:80" s="89" customFormat="1" ht="40.9" hidden="1" customHeight="1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8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9"/>
        <v>0.32253515981735159</v>
      </c>
      <c r="AP32" s="114">
        <f t="shared" si="20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1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3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2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337">
        <v>0</v>
      </c>
      <c r="BR32" s="106">
        <f t="shared" si="15"/>
        <v>0</v>
      </c>
      <c r="BS32" s="120">
        <v>5</v>
      </c>
      <c r="BT32" s="269">
        <f t="shared" si="16"/>
        <v>27</v>
      </c>
      <c r="BU32" s="126">
        <f t="shared" si="17"/>
        <v>22</v>
      </c>
      <c r="BW32"/>
      <c r="BX32"/>
      <c r="BY32"/>
      <c r="BZ32"/>
      <c r="CA32"/>
      <c r="CB32"/>
    </row>
    <row r="33" spans="3:80" s="89" customFormat="1" ht="72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8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9"/>
        <v>0.3589209474885845</v>
      </c>
      <c r="AP33" s="114">
        <f t="shared" si="20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1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3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2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337">
        <v>300000</v>
      </c>
      <c r="BR33" s="106">
        <f t="shared" si="15"/>
        <v>7.9668578712555771</v>
      </c>
      <c r="BS33" s="120">
        <v>5</v>
      </c>
      <c r="BT33" s="269">
        <f t="shared" si="16"/>
        <v>25</v>
      </c>
      <c r="BU33" s="126">
        <f t="shared" si="17"/>
        <v>20</v>
      </c>
      <c r="BW33"/>
      <c r="BX33"/>
      <c r="BY33"/>
      <c r="BZ33"/>
      <c r="CA33"/>
      <c r="CB33"/>
    </row>
    <row r="34" spans="3:80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340"/>
      <c r="BR34" s="144"/>
      <c r="BS34" s="149"/>
      <c r="BT34" s="338"/>
      <c r="BU34" s="338"/>
      <c r="BW34"/>
      <c r="BX34"/>
      <c r="BY34"/>
      <c r="BZ34"/>
      <c r="CA34"/>
      <c r="CB34"/>
    </row>
    <row r="35" spans="3:80" s="89" customFormat="1" ht="56.25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4">(E35/H35*100)-100</f>
        <v>-17.388400311699883</v>
      </c>
      <c r="K35" s="98">
        <f t="shared" ref="K35:K82" si="25">(E35/I35*100)-100</f>
        <v>-6.359621451104104</v>
      </c>
      <c r="L35" s="99">
        <f t="shared" ref="L35:L82" si="26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7">(R35/G35)/12</f>
        <v>2.6199880311190902</v>
      </c>
      <c r="T35" s="104">
        <v>2.48</v>
      </c>
      <c r="U35" s="104">
        <v>500.76</v>
      </c>
      <c r="V35" s="103">
        <f t="shared" ref="V35:V82" si="28">S35*Y35</f>
        <v>5.6853740275284252</v>
      </c>
      <c r="W35" s="103">
        <v>1.1000000000000001</v>
      </c>
      <c r="X35" s="103">
        <v>1.07</v>
      </c>
      <c r="Y35" s="98">
        <f t="shared" ref="Y35:Y82" si="29">X35+W35</f>
        <v>2.17</v>
      </c>
      <c r="Z35" s="99">
        <f t="shared" ref="Z35:Z82" si="30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1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2">AL35/AN35</f>
        <v>0.27003145611364787</v>
      </c>
      <c r="AP35" s="114">
        <f t="shared" ref="AP35:AP41" si="33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4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5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6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7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337">
        <v>400000</v>
      </c>
      <c r="BR35" s="106">
        <f t="shared" ref="BR35:BR81" si="38">BQ35/E35</f>
        <v>53.901091497102819</v>
      </c>
      <c r="BS35" s="120">
        <v>5</v>
      </c>
      <c r="BT35" s="269">
        <f t="shared" ref="BT35:BT42" si="39">AA35+AE35+AR35+BB35+BD35+BJ35+BN35+BS35</f>
        <v>23</v>
      </c>
      <c r="BU35" s="126">
        <f t="shared" ref="BU35:BU42" si="40">AA35+AE35+AR35+BB35+BD35+BJ35+BN35</f>
        <v>18</v>
      </c>
      <c r="BW35"/>
      <c r="BX35"/>
      <c r="BY35"/>
      <c r="BZ35"/>
      <c r="CA35"/>
      <c r="CB35"/>
    </row>
    <row r="36" spans="3:80" s="89" customFormat="1" ht="57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4"/>
        <v>-15.72629051620649</v>
      </c>
      <c r="K36" s="98">
        <f t="shared" si="25"/>
        <v>-9.9615220179563977</v>
      </c>
      <c r="L36" s="99">
        <f t="shared" si="26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7"/>
        <v>1.7560912389839294</v>
      </c>
      <c r="T36" s="104">
        <v>2.35</v>
      </c>
      <c r="U36" s="104">
        <v>467.41</v>
      </c>
      <c r="V36" s="103">
        <f t="shared" si="28"/>
        <v>4.0038880248833593</v>
      </c>
      <c r="W36" s="103">
        <v>0.93</v>
      </c>
      <c r="X36" s="103">
        <v>1.35</v>
      </c>
      <c r="Y36" s="98">
        <f t="shared" si="29"/>
        <v>2.2800000000000002</v>
      </c>
      <c r="Z36" s="99">
        <f t="shared" si="30"/>
        <v>0.85661154551322372</v>
      </c>
      <c r="AA36" s="100">
        <v>5</v>
      </c>
      <c r="AB36" s="102">
        <v>192758</v>
      </c>
      <c r="AC36" s="105">
        <v>267</v>
      </c>
      <c r="AD36" s="106">
        <f t="shared" si="31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2"/>
        <v>0.30057149094424646</v>
      </c>
      <c r="AP36" s="114">
        <f t="shared" si="33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4"/>
        <v>3.2030356836619989</v>
      </c>
      <c r="AV36" s="100">
        <v>3</v>
      </c>
      <c r="AW36" s="102">
        <v>81300</v>
      </c>
      <c r="AX36" s="105">
        <v>192758</v>
      </c>
      <c r="AY36" s="116">
        <f t="shared" si="35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6"/>
        <v>0</v>
      </c>
      <c r="BJ36" s="100">
        <v>5</v>
      </c>
      <c r="BK36" s="102">
        <v>192758</v>
      </c>
      <c r="BL36" s="105">
        <v>184949</v>
      </c>
      <c r="BM36" s="122">
        <f t="shared" si="37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337">
        <v>1700000</v>
      </c>
      <c r="BR36" s="106">
        <f t="shared" si="38"/>
        <v>403.60873694207027</v>
      </c>
      <c r="BS36" s="120">
        <v>5</v>
      </c>
      <c r="BT36" s="269">
        <f t="shared" si="39"/>
        <v>25</v>
      </c>
      <c r="BU36" s="126">
        <f t="shared" si="40"/>
        <v>20</v>
      </c>
      <c r="BW36"/>
      <c r="BX36"/>
      <c r="BY36"/>
      <c r="BZ36"/>
      <c r="CA36"/>
      <c r="CB36"/>
    </row>
    <row r="37" spans="3:80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4"/>
        <v>-22.040370976541197</v>
      </c>
      <c r="K37" s="98">
        <f t="shared" si="25"/>
        <v>-9.6598811480591706</v>
      </c>
      <c r="L37" s="99">
        <f t="shared" si="26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7"/>
        <v>2.0206383377012354</v>
      </c>
      <c r="T37" s="104">
        <v>2.5099999999999998</v>
      </c>
      <c r="U37" s="104">
        <v>430.99</v>
      </c>
      <c r="V37" s="103">
        <f t="shared" si="28"/>
        <v>5.0313894608760767</v>
      </c>
      <c r="W37" s="103">
        <v>1.07</v>
      </c>
      <c r="X37" s="103">
        <v>1.42</v>
      </c>
      <c r="Y37" s="98">
        <f t="shared" si="29"/>
        <v>2.4900000000000002</v>
      </c>
      <c r="Z37" s="99">
        <f t="shared" si="30"/>
        <v>1.1674028308953981</v>
      </c>
      <c r="AA37" s="100">
        <v>5</v>
      </c>
      <c r="AB37" s="102">
        <v>263093</v>
      </c>
      <c r="AC37" s="195">
        <v>112</v>
      </c>
      <c r="AD37" s="106">
        <f t="shared" si="31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2"/>
        <v>0.48053515981735162</v>
      </c>
      <c r="AP37" s="114">
        <f t="shared" si="33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4"/>
        <v>1.72833870126498</v>
      </c>
      <c r="AV37" s="100">
        <v>0</v>
      </c>
      <c r="AW37" s="102">
        <v>153116</v>
      </c>
      <c r="AX37" s="105">
        <v>263093</v>
      </c>
      <c r="AY37" s="116">
        <f t="shared" si="35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6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7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341">
        <v>0</v>
      </c>
      <c r="BR37" s="106">
        <f t="shared" si="38"/>
        <v>0</v>
      </c>
      <c r="BS37" s="120">
        <v>5</v>
      </c>
      <c r="BT37" s="269">
        <f t="shared" si="39"/>
        <v>24</v>
      </c>
      <c r="BU37" s="126">
        <f t="shared" si="40"/>
        <v>19</v>
      </c>
      <c r="BW37"/>
      <c r="BX37"/>
      <c r="BY37"/>
      <c r="BZ37"/>
      <c r="CA37"/>
      <c r="CB37"/>
    </row>
    <row r="38" spans="3:80" s="89" customFormat="1" ht="62.45" hidden="1" customHeight="1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4"/>
        <v>-8.8593576965669882</v>
      </c>
      <c r="K38" s="98">
        <f t="shared" si="25"/>
        <v>-9.560439560439562</v>
      </c>
      <c r="L38" s="99">
        <f t="shared" si="26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7"/>
        <v>1.5331761006289308</v>
      </c>
      <c r="T38" s="104">
        <v>2.48</v>
      </c>
      <c r="U38" s="104">
        <v>500.76</v>
      </c>
      <c r="V38" s="103">
        <f t="shared" si="28"/>
        <v>3.1430110062893077</v>
      </c>
      <c r="W38" s="103">
        <v>0.86</v>
      </c>
      <c r="X38" s="103">
        <v>1.19</v>
      </c>
      <c r="Y38" s="98">
        <f t="shared" si="29"/>
        <v>2.0499999999999998</v>
      </c>
      <c r="Z38" s="99">
        <f t="shared" si="30"/>
        <v>0.62764817603029543</v>
      </c>
      <c r="AA38" s="100">
        <v>5</v>
      </c>
      <c r="AB38" s="102">
        <v>80683</v>
      </c>
      <c r="AC38" s="105">
        <v>208</v>
      </c>
      <c r="AD38" s="106">
        <f t="shared" si="31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2"/>
        <v>0.32411923030570844</v>
      </c>
      <c r="AP38" s="114">
        <f t="shared" si="33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4"/>
        <v>2.2388211337880648</v>
      </c>
      <c r="AV38" s="100">
        <v>1</v>
      </c>
      <c r="AW38" s="102">
        <v>48755</v>
      </c>
      <c r="AX38" s="105">
        <v>80683</v>
      </c>
      <c r="AY38" s="116">
        <f t="shared" si="35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6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7"/>
        <v>1.3154072109366286</v>
      </c>
      <c r="BN38" s="100">
        <v>3</v>
      </c>
      <c r="BO38" s="123" t="s">
        <v>105</v>
      </c>
      <c r="BP38" s="105">
        <v>0</v>
      </c>
      <c r="BQ38" s="337">
        <v>0</v>
      </c>
      <c r="BR38" s="106">
        <f t="shared" si="38"/>
        <v>0</v>
      </c>
      <c r="BS38" s="120">
        <v>5</v>
      </c>
      <c r="BT38" s="269">
        <f t="shared" si="39"/>
        <v>26</v>
      </c>
      <c r="BU38" s="126">
        <f t="shared" si="40"/>
        <v>21</v>
      </c>
      <c r="BW38"/>
      <c r="BX38"/>
      <c r="BY38"/>
      <c r="BZ38"/>
      <c r="CA38"/>
      <c r="CB38"/>
    </row>
    <row r="39" spans="3:80" s="89" customFormat="1" ht="78.75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4"/>
        <v>18.657799274486095</v>
      </c>
      <c r="K39" s="98">
        <f t="shared" si="25"/>
        <v>19.060907546711974</v>
      </c>
      <c r="L39" s="99">
        <f t="shared" si="26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7"/>
        <v>3.1663788140472078</v>
      </c>
      <c r="T39" s="104">
        <v>2.6</v>
      </c>
      <c r="U39" s="104">
        <v>590.78</v>
      </c>
      <c r="V39" s="103">
        <f t="shared" si="28"/>
        <v>7.7259643062751868</v>
      </c>
      <c r="W39" s="103">
        <v>0.94</v>
      </c>
      <c r="X39" s="103">
        <v>1.5</v>
      </c>
      <c r="Y39" s="98">
        <f t="shared" si="29"/>
        <v>2.44</v>
      </c>
      <c r="Z39" s="99">
        <f t="shared" si="30"/>
        <v>1.3077565771141857</v>
      </c>
      <c r="AA39" s="100">
        <v>5</v>
      </c>
      <c r="AB39" s="102">
        <v>657000</v>
      </c>
      <c r="AC39" s="105">
        <v>544</v>
      </c>
      <c r="AD39" s="106">
        <f t="shared" si="31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2"/>
        <v>0.83720930232558144</v>
      </c>
      <c r="AP39" s="114">
        <f t="shared" si="33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4"/>
        <v>0.79281684567903521</v>
      </c>
      <c r="AV39" s="100">
        <v>0</v>
      </c>
      <c r="AW39" s="102">
        <v>479010</v>
      </c>
      <c r="AX39" s="105">
        <v>657000</v>
      </c>
      <c r="AY39" s="116">
        <f t="shared" si="35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6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7"/>
        <v>1.4349923896499239</v>
      </c>
      <c r="BN39" s="100">
        <v>3</v>
      </c>
      <c r="BO39" s="123" t="s">
        <v>105</v>
      </c>
      <c r="BP39" s="105">
        <v>0</v>
      </c>
      <c r="BQ39" s="337">
        <v>250000</v>
      </c>
      <c r="BR39" s="106">
        <f t="shared" si="38"/>
        <v>25.47640884540915</v>
      </c>
      <c r="BS39" s="120">
        <v>5</v>
      </c>
      <c r="BT39" s="269">
        <f t="shared" si="39"/>
        <v>30</v>
      </c>
      <c r="BU39" s="126">
        <f t="shared" si="40"/>
        <v>25</v>
      </c>
    </row>
    <row r="40" spans="3:80" s="89" customFormat="1" ht="45" hidden="1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4"/>
        <v>13.661940130542433</v>
      </c>
      <c r="K40" s="98">
        <f t="shared" si="25"/>
        <v>1.671028790014077</v>
      </c>
      <c r="L40" s="99">
        <f t="shared" si="26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7"/>
        <v>4.9858845437616388</v>
      </c>
      <c r="T40" s="104">
        <v>2.6</v>
      </c>
      <c r="U40" s="104">
        <v>590.78</v>
      </c>
      <c r="V40" s="103">
        <f t="shared" si="28"/>
        <v>6.5315087523277473</v>
      </c>
      <c r="W40" s="103">
        <v>0.56999999999999995</v>
      </c>
      <c r="X40" s="103">
        <v>0.74</v>
      </c>
      <c r="Y40" s="98">
        <f t="shared" si="29"/>
        <v>1.31</v>
      </c>
      <c r="Z40" s="99">
        <f t="shared" si="30"/>
        <v>1.1055737757418578</v>
      </c>
      <c r="AA40" s="100">
        <v>5</v>
      </c>
      <c r="AB40" s="102">
        <v>322898</v>
      </c>
      <c r="AC40" s="105">
        <v>276</v>
      </c>
      <c r="AD40" s="106">
        <f t="shared" si="31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2"/>
        <v>0.68050158061116961</v>
      </c>
      <c r="AP40" s="114">
        <f t="shared" si="33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4"/>
        <v>1.2891565546753734</v>
      </c>
      <c r="AV40" s="100">
        <v>0</v>
      </c>
      <c r="AW40" s="102">
        <v>267742</v>
      </c>
      <c r="AX40" s="105">
        <v>322898</v>
      </c>
      <c r="AY40" s="116">
        <f t="shared" si="35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6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7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337">
        <v>0</v>
      </c>
      <c r="BR40" s="106">
        <f t="shared" si="38"/>
        <v>0</v>
      </c>
      <c r="BS40" s="120">
        <v>5</v>
      </c>
      <c r="BT40" s="269">
        <f t="shared" si="39"/>
        <v>28</v>
      </c>
      <c r="BU40" s="126">
        <f t="shared" si="40"/>
        <v>23</v>
      </c>
    </row>
    <row r="41" spans="3:80" s="89" customFormat="1" ht="45" hidden="1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4"/>
        <v>35.440180586907445</v>
      </c>
      <c r="K41" s="98">
        <f t="shared" si="25"/>
        <v>1.3000168833361414</v>
      </c>
      <c r="L41" s="99">
        <f t="shared" si="26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7"/>
        <v>3.9429778247096094</v>
      </c>
      <c r="T41" s="104">
        <v>2.6</v>
      </c>
      <c r="U41" s="104">
        <v>590.78</v>
      </c>
      <c r="V41" s="103">
        <f t="shared" si="28"/>
        <v>8.3591129883843731</v>
      </c>
      <c r="W41" s="103">
        <v>0.71</v>
      </c>
      <c r="X41" s="103">
        <v>1.41</v>
      </c>
      <c r="Y41" s="98">
        <f t="shared" si="29"/>
        <v>2.12</v>
      </c>
      <c r="Z41" s="99">
        <f t="shared" si="30"/>
        <v>1.4149282285088143</v>
      </c>
      <c r="AA41" s="100">
        <v>5</v>
      </c>
      <c r="AB41" s="102">
        <v>338889</v>
      </c>
      <c r="AC41" s="105">
        <v>419</v>
      </c>
      <c r="AD41" s="106">
        <f t="shared" si="31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2"/>
        <v>0.61897534246575336</v>
      </c>
      <c r="AP41" s="114">
        <f t="shared" si="33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4"/>
        <v>1.0929335062549514</v>
      </c>
      <c r="AV41" s="100">
        <v>0</v>
      </c>
      <c r="AW41" s="102">
        <v>268848</v>
      </c>
      <c r="AX41" s="105">
        <v>338889</v>
      </c>
      <c r="AY41" s="116">
        <f t="shared" si="35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6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7"/>
        <v>1.203107802259737</v>
      </c>
      <c r="BN41" s="100">
        <v>3</v>
      </c>
      <c r="BO41" s="123" t="s">
        <v>209</v>
      </c>
      <c r="BP41" s="105">
        <v>5</v>
      </c>
      <c r="BQ41" s="337">
        <v>0</v>
      </c>
      <c r="BR41" s="106">
        <f t="shared" si="38"/>
        <v>0</v>
      </c>
      <c r="BS41" s="120">
        <v>5</v>
      </c>
      <c r="BT41" s="269">
        <f t="shared" si="39"/>
        <v>30</v>
      </c>
      <c r="BU41" s="126">
        <f t="shared" si="40"/>
        <v>25</v>
      </c>
    </row>
    <row r="42" spans="3:80" s="89" customFormat="1" ht="60" hidden="1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4"/>
        <v>-15.729585006693441</v>
      </c>
      <c r="K42" s="98">
        <f t="shared" si="25"/>
        <v>0</v>
      </c>
      <c r="L42" s="99">
        <f t="shared" si="26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7"/>
        <v>4.4286404878774359</v>
      </c>
      <c r="T42" s="104">
        <v>2.6</v>
      </c>
      <c r="U42" s="104">
        <v>590.78</v>
      </c>
      <c r="V42" s="103">
        <f t="shared" si="28"/>
        <v>14.791659229510635</v>
      </c>
      <c r="W42" s="103">
        <v>1.33</v>
      </c>
      <c r="X42" s="103">
        <v>2.0099999999999998</v>
      </c>
      <c r="Y42" s="98">
        <f t="shared" si="29"/>
        <v>3.34</v>
      </c>
      <c r="Z42" s="99">
        <f t="shared" si="30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5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6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339">
        <v>0</v>
      </c>
      <c r="BR42" s="106">
        <f t="shared" si="38"/>
        <v>0</v>
      </c>
      <c r="BS42" s="120">
        <v>5</v>
      </c>
      <c r="BT42" s="269" t="e">
        <f t="shared" si="39"/>
        <v>#VALUE!</v>
      </c>
      <c r="BU42" s="126" t="e">
        <f t="shared" si="40"/>
        <v>#VALUE!</v>
      </c>
    </row>
    <row r="43" spans="3:80" s="89" customFormat="1" ht="56.25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4"/>
        <v>-4.3362831858406992</v>
      </c>
      <c r="K43" s="98">
        <f t="shared" si="25"/>
        <v>-4.3362831858406992</v>
      </c>
      <c r="L43" s="99">
        <f t="shared" si="26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7"/>
        <v>1.9206321538550926</v>
      </c>
      <c r="T43" s="104">
        <v>2.25</v>
      </c>
      <c r="U43" s="104">
        <v>376.14</v>
      </c>
      <c r="V43" s="103">
        <f t="shared" si="28"/>
        <v>3.7644390215559813</v>
      </c>
      <c r="W43" s="103">
        <v>0.85</v>
      </c>
      <c r="X43" s="103">
        <v>1.1100000000000001</v>
      </c>
      <c r="Y43" s="98">
        <f t="shared" si="29"/>
        <v>1.96</v>
      </c>
      <c r="Z43" s="99">
        <f t="shared" si="30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1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2">AL43/AN43</f>
        <v>0.59846414182111207</v>
      </c>
      <c r="AP43" s="114">
        <f t="shared" ref="AP43:AP68" si="43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4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5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337">
        <v>80000</v>
      </c>
      <c r="BR43" s="106">
        <f t="shared" si="38"/>
        <v>12.334258402713537</v>
      </c>
      <c r="BS43" s="120">
        <v>5</v>
      </c>
      <c r="BT43" s="269">
        <f>AA43+AE43+AR43+BB43+BD43+BN43+BS43</f>
        <v>20</v>
      </c>
      <c r="BU43" s="126">
        <f>AA43+AE43+AR43+BB43+BD43+BN43</f>
        <v>15</v>
      </c>
    </row>
    <row r="44" spans="3:80" s="89" customFormat="1" ht="78.75" hidden="1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4"/>
        <v>-6.4838709677419359</v>
      </c>
      <c r="K44" s="98">
        <f t="shared" si="25"/>
        <v>-2.9460997656511552</v>
      </c>
      <c r="L44" s="99">
        <f t="shared" si="26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7"/>
        <v>2.1996951219512195</v>
      </c>
      <c r="T44" s="104">
        <v>2.35</v>
      </c>
      <c r="U44" s="104">
        <v>467.41</v>
      </c>
      <c r="V44" s="103">
        <f t="shared" si="28"/>
        <v>4.1134298780487804</v>
      </c>
      <c r="W44" s="103">
        <v>0.8</v>
      </c>
      <c r="X44" s="103">
        <v>1.07</v>
      </c>
      <c r="Y44" s="98">
        <f t="shared" si="29"/>
        <v>1.87</v>
      </c>
      <c r="Z44" s="99">
        <f t="shared" si="30"/>
        <v>0.88004746968374237</v>
      </c>
      <c r="AA44" s="100">
        <v>5</v>
      </c>
      <c r="AB44" s="102">
        <v>117413</v>
      </c>
      <c r="AC44" s="105">
        <v>289</v>
      </c>
      <c r="AD44" s="106">
        <f t="shared" si="41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2"/>
        <v>0.3368371225704655</v>
      </c>
      <c r="AP44" s="114">
        <f t="shared" si="43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4"/>
        <v>2.874403059285199</v>
      </c>
      <c r="AV44" s="100">
        <v>3</v>
      </c>
      <c r="AW44" s="102">
        <v>96843</v>
      </c>
      <c r="AX44" s="105">
        <v>117413</v>
      </c>
      <c r="AY44" s="116">
        <f t="shared" si="35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337">
        <v>0</v>
      </c>
      <c r="BR44" s="106">
        <f t="shared" si="38"/>
        <v>0</v>
      </c>
      <c r="BS44" s="120">
        <v>5</v>
      </c>
      <c r="BT44" s="269">
        <f>AA44+AE44+AR44+BB44+BD44+BN44+BS44</f>
        <v>21</v>
      </c>
      <c r="BU44" s="126">
        <f>AA44+AE44+AR44+BB44+BD44+BN44</f>
        <v>16</v>
      </c>
    </row>
    <row r="45" spans="3:80" s="89" customFormat="1" ht="78.75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4"/>
        <v>0</v>
      </c>
      <c r="K45" s="98">
        <f t="shared" si="25"/>
        <v>0</v>
      </c>
      <c r="L45" s="99">
        <f t="shared" si="26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7"/>
        <v>2.9184346632890015</v>
      </c>
      <c r="T45" s="104">
        <v>2.6</v>
      </c>
      <c r="U45" s="104">
        <v>590.78</v>
      </c>
      <c r="V45" s="103">
        <f t="shared" si="28"/>
        <v>8.0256953240447544</v>
      </c>
      <c r="W45" s="103">
        <v>0.91</v>
      </c>
      <c r="X45" s="103">
        <v>1.84</v>
      </c>
      <c r="Y45" s="98">
        <f t="shared" si="29"/>
        <v>2.75</v>
      </c>
      <c r="Z45" s="99">
        <f t="shared" si="30"/>
        <v>1.3584913714148676</v>
      </c>
      <c r="AA45" s="100">
        <v>5</v>
      </c>
      <c r="AB45" s="102">
        <v>164486</v>
      </c>
      <c r="AC45" s="105">
        <v>523.75</v>
      </c>
      <c r="AD45" s="106">
        <f t="shared" si="41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2"/>
        <v>0.28165410958904114</v>
      </c>
      <c r="AP45" s="114">
        <f t="shared" si="43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4"/>
        <v>2.7613170632798205</v>
      </c>
      <c r="AV45" s="100">
        <v>3</v>
      </c>
      <c r="AW45" s="102">
        <v>116797</v>
      </c>
      <c r="AX45" s="105">
        <v>164486</v>
      </c>
      <c r="AY45" s="116">
        <f t="shared" si="35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337">
        <v>120000</v>
      </c>
      <c r="BR45" s="106">
        <f t="shared" si="38"/>
        <v>31.889449906989103</v>
      </c>
      <c r="BS45" s="120">
        <v>5</v>
      </c>
      <c r="BT45" s="269">
        <f>AA45+AE45+AR45+BB45+BD45+BN45+BS45</f>
        <v>16</v>
      </c>
      <c r="BU45" s="126">
        <f>AA45+AE45+AR45+BB45+BD45+BN45</f>
        <v>11</v>
      </c>
    </row>
    <row r="46" spans="3:80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4"/>
        <v>-3.569928601427975</v>
      </c>
      <c r="K46" s="98">
        <f t="shared" si="25"/>
        <v>-9.4637223974763316</v>
      </c>
      <c r="L46" s="99">
        <f t="shared" si="26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7"/>
        <v>1.4988292890591739</v>
      </c>
      <c r="T46" s="104">
        <v>2.25</v>
      </c>
      <c r="U46" s="104">
        <v>376.14</v>
      </c>
      <c r="V46" s="103">
        <f t="shared" si="28"/>
        <v>4.0168624946785858</v>
      </c>
      <c r="W46" s="103">
        <v>1</v>
      </c>
      <c r="X46" s="103">
        <v>1.68</v>
      </c>
      <c r="Y46" s="98">
        <f t="shared" si="29"/>
        <v>2.6799999999999997</v>
      </c>
      <c r="Z46" s="99">
        <f t="shared" si="30"/>
        <v>1.0679168646457664</v>
      </c>
      <c r="AA46" s="100">
        <v>5</v>
      </c>
      <c r="AB46" s="102">
        <v>93690</v>
      </c>
      <c r="AC46" s="105">
        <v>420</v>
      </c>
      <c r="AD46" s="106">
        <f t="shared" si="41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2"/>
        <v>0.28520547945205477</v>
      </c>
      <c r="AP46" s="114">
        <f t="shared" si="43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4"/>
        <v>2.9279018032716539</v>
      </c>
      <c r="AV46" s="100">
        <v>3</v>
      </c>
      <c r="AW46" s="102">
        <v>39700</v>
      </c>
      <c r="AX46" s="105">
        <v>93690</v>
      </c>
      <c r="AY46" s="116">
        <f t="shared" si="35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5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337">
        <v>0</v>
      </c>
      <c r="BR46" s="106">
        <f t="shared" si="38"/>
        <v>0</v>
      </c>
      <c r="BS46" s="120">
        <v>5</v>
      </c>
      <c r="BT46" s="269">
        <f t="shared" ref="BT46:BT81" si="46">AA46+AE46+AR46+BB46+BD46+BJ46+BN46+BS46</f>
        <v>27</v>
      </c>
      <c r="BU46" s="126">
        <f t="shared" ref="BU46:BU81" si="47">AA46+AE46+AR46+BB46+BD46+BJ46+BN46</f>
        <v>22</v>
      </c>
    </row>
    <row r="47" spans="3:80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4"/>
        <v>-33.476599808978037</v>
      </c>
      <c r="K47" s="98">
        <f t="shared" si="25"/>
        <v>-16.58682634730539</v>
      </c>
      <c r="L47" s="99">
        <f t="shared" si="26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7"/>
        <v>3.3419818946007109</v>
      </c>
      <c r="T47" s="104">
        <v>2.35</v>
      </c>
      <c r="U47" s="104">
        <v>467.41</v>
      </c>
      <c r="V47" s="103">
        <f t="shared" si="28"/>
        <v>7.5194592628515995</v>
      </c>
      <c r="W47" s="103">
        <v>1.04</v>
      </c>
      <c r="X47" s="103">
        <v>1.21</v>
      </c>
      <c r="Y47" s="98">
        <f t="shared" si="29"/>
        <v>2.25</v>
      </c>
      <c r="Z47" s="99">
        <f t="shared" si="30"/>
        <v>1.6087501899513488</v>
      </c>
      <c r="AA47" s="100">
        <v>5</v>
      </c>
      <c r="AB47" s="102">
        <v>77443</v>
      </c>
      <c r="AC47" s="105">
        <v>662.5</v>
      </c>
      <c r="AD47" s="106">
        <f t="shared" si="41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2"/>
        <v>0.53043150684931506</v>
      </c>
      <c r="AP47" s="114">
        <f t="shared" si="43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4"/>
        <v>1.4881468028556057</v>
      </c>
      <c r="AV47" s="100">
        <v>0</v>
      </c>
      <c r="AW47" s="102">
        <v>58857</v>
      </c>
      <c r="AX47" s="105">
        <v>77443</v>
      </c>
      <c r="AY47" s="116">
        <f t="shared" si="35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5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337">
        <v>0</v>
      </c>
      <c r="BR47" s="106">
        <f t="shared" si="38"/>
        <v>0</v>
      </c>
      <c r="BS47" s="120">
        <v>5</v>
      </c>
      <c r="BT47" s="269" t="e">
        <f t="shared" si="46"/>
        <v>#VALUE!</v>
      </c>
      <c r="BU47" s="126" t="e">
        <f t="shared" si="47"/>
        <v>#VALUE!</v>
      </c>
    </row>
    <row r="48" spans="3:80" s="89" customFormat="1" ht="22.5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4"/>
        <v>-14.564643799472293</v>
      </c>
      <c r="K48" s="98">
        <f t="shared" si="25"/>
        <v>-11.043956043956044</v>
      </c>
      <c r="L48" s="99">
        <f t="shared" si="26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7"/>
        <v>2.464697767745172</v>
      </c>
      <c r="T48" s="104">
        <v>2.5099999999999998</v>
      </c>
      <c r="U48" s="104">
        <v>430.99</v>
      </c>
      <c r="V48" s="103">
        <f t="shared" si="28"/>
        <v>8.0349147228492601</v>
      </c>
      <c r="W48" s="103">
        <v>1.33</v>
      </c>
      <c r="X48" s="103">
        <v>1.93</v>
      </c>
      <c r="Y48" s="98">
        <f t="shared" si="29"/>
        <v>3.26</v>
      </c>
      <c r="Z48" s="99">
        <f t="shared" si="30"/>
        <v>1.8642926106984523</v>
      </c>
      <c r="AA48" s="100">
        <v>5</v>
      </c>
      <c r="AB48" s="102">
        <v>50433</v>
      </c>
      <c r="AC48" s="105">
        <v>230</v>
      </c>
      <c r="AD48" s="106">
        <f t="shared" si="41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2"/>
        <v>0.34543150684931506</v>
      </c>
      <c r="AP48" s="114">
        <f t="shared" si="43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4"/>
        <v>2.4741507075462286</v>
      </c>
      <c r="AV48" s="100">
        <v>1</v>
      </c>
      <c r="AW48" s="102">
        <v>39307</v>
      </c>
      <c r="AX48" s="105">
        <v>50433</v>
      </c>
      <c r="AY48" s="116">
        <f t="shared" si="35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5"/>
        <v>0</v>
      </c>
      <c r="BJ48" s="100">
        <v>5</v>
      </c>
      <c r="BK48" s="102">
        <v>50433</v>
      </c>
      <c r="BL48" s="105">
        <v>128183</v>
      </c>
      <c r="BM48" s="122">
        <f t="shared" ref="BM48:BM68" si="48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337">
        <v>30000</v>
      </c>
      <c r="BR48" s="106">
        <f t="shared" si="38"/>
        <v>18.529956763434217</v>
      </c>
      <c r="BS48" s="120">
        <v>5</v>
      </c>
      <c r="BT48" s="269">
        <f t="shared" si="46"/>
        <v>26</v>
      </c>
      <c r="BU48" s="126">
        <f t="shared" si="47"/>
        <v>21</v>
      </c>
    </row>
    <row r="49" spans="3:73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4"/>
        <v>-8.0491132332878692</v>
      </c>
      <c r="K49" s="98">
        <f t="shared" si="25"/>
        <v>-7.013106461255461</v>
      </c>
      <c r="L49" s="99">
        <f t="shared" si="26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7"/>
        <v>2.8431672696910657</v>
      </c>
      <c r="T49" s="104">
        <v>2.35</v>
      </c>
      <c r="U49" s="104">
        <v>467.41</v>
      </c>
      <c r="V49" s="103">
        <f t="shared" si="28"/>
        <v>3.8382758140829392</v>
      </c>
      <c r="W49" s="103">
        <v>0.5</v>
      </c>
      <c r="X49" s="103">
        <v>0.85</v>
      </c>
      <c r="Y49" s="98">
        <f t="shared" si="29"/>
        <v>1.35</v>
      </c>
      <c r="Z49" s="99">
        <f t="shared" si="30"/>
        <v>0.82117965257117709</v>
      </c>
      <c r="AA49" s="100">
        <v>5</v>
      </c>
      <c r="AB49" s="102">
        <v>137549</v>
      </c>
      <c r="AC49" s="105">
        <v>316</v>
      </c>
      <c r="AD49" s="106">
        <f t="shared" si="41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2"/>
        <v>0.53835225048923685</v>
      </c>
      <c r="AP49" s="114">
        <f t="shared" si="43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4"/>
        <v>1.6706310505715649</v>
      </c>
      <c r="AV49" s="100">
        <v>0</v>
      </c>
      <c r="AW49" s="102">
        <v>122586</v>
      </c>
      <c r="AX49" s="105">
        <v>137549</v>
      </c>
      <c r="AY49" s="116">
        <f t="shared" si="35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5"/>
        <v>0.33327723245935087</v>
      </c>
      <c r="BJ49" s="100">
        <v>5</v>
      </c>
      <c r="BK49" s="102">
        <v>137549</v>
      </c>
      <c r="BL49" s="105">
        <v>28526</v>
      </c>
      <c r="BM49" s="122">
        <f t="shared" si="48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337">
        <v>0</v>
      </c>
      <c r="BR49" s="106">
        <f t="shared" si="38"/>
        <v>0</v>
      </c>
      <c r="BS49" s="120">
        <v>5</v>
      </c>
      <c r="BT49" s="269">
        <f t="shared" si="46"/>
        <v>24</v>
      </c>
      <c r="BU49" s="126">
        <f t="shared" si="47"/>
        <v>19</v>
      </c>
    </row>
    <row r="50" spans="3:73" s="89" customFormat="1" ht="45" hidden="1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4"/>
        <v>-6.3732057416267907</v>
      </c>
      <c r="K50" s="98">
        <f t="shared" si="25"/>
        <v>-4.0972358361105705</v>
      </c>
      <c r="L50" s="99">
        <f t="shared" si="26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7"/>
        <v>2.7485154394299287</v>
      </c>
      <c r="T50" s="104">
        <v>2.48</v>
      </c>
      <c r="U50" s="104">
        <v>500.76</v>
      </c>
      <c r="V50" s="103">
        <f t="shared" si="28"/>
        <v>6.2666152019002386</v>
      </c>
      <c r="W50" s="103">
        <v>0.71</v>
      </c>
      <c r="X50" s="103">
        <v>1.57</v>
      </c>
      <c r="Y50" s="98">
        <f t="shared" si="29"/>
        <v>2.2800000000000002</v>
      </c>
      <c r="Z50" s="99">
        <f t="shared" si="30"/>
        <v>1.2514208806414728</v>
      </c>
      <c r="AA50" s="100">
        <v>5</v>
      </c>
      <c r="AB50" s="102">
        <v>151169</v>
      </c>
      <c r="AC50" s="105">
        <v>445</v>
      </c>
      <c r="AD50" s="106">
        <f t="shared" si="41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2"/>
        <v>0.37651058530510584</v>
      </c>
      <c r="AP50" s="114">
        <f t="shared" si="43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4"/>
        <v>1.8249563957190269</v>
      </c>
      <c r="AV50" s="100">
        <v>1</v>
      </c>
      <c r="AW50" s="102">
        <v>130688</v>
      </c>
      <c r="AX50" s="105">
        <v>151169</v>
      </c>
      <c r="AY50" s="116">
        <f t="shared" si="35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5"/>
        <v>3.5774598047185147</v>
      </c>
      <c r="BJ50" s="100">
        <v>0</v>
      </c>
      <c r="BK50" s="102">
        <v>151169</v>
      </c>
      <c r="BL50" s="105">
        <v>163737</v>
      </c>
      <c r="BM50" s="122">
        <f t="shared" si="48"/>
        <v>1.083138738762577</v>
      </c>
      <c r="BN50" s="100">
        <v>3</v>
      </c>
      <c r="BO50" s="123" t="s">
        <v>170</v>
      </c>
      <c r="BP50" s="105">
        <v>1</v>
      </c>
      <c r="BQ50" s="337">
        <v>0</v>
      </c>
      <c r="BR50" s="106">
        <f t="shared" si="38"/>
        <v>0</v>
      </c>
      <c r="BS50" s="120">
        <v>5</v>
      </c>
      <c r="BT50" s="269">
        <f t="shared" si="46"/>
        <v>23</v>
      </c>
      <c r="BU50" s="126">
        <f t="shared" si="47"/>
        <v>18</v>
      </c>
    </row>
    <row r="51" spans="3:73" s="89" customFormat="1" ht="78.75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4"/>
        <v>53.321634494860859</v>
      </c>
      <c r="K51" s="98">
        <f t="shared" si="25"/>
        <v>-4.9867950908808467</v>
      </c>
      <c r="L51" s="99">
        <f t="shared" si="26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7"/>
        <v>2.9974696356275303</v>
      </c>
      <c r="T51" s="104" t="s">
        <v>231</v>
      </c>
      <c r="U51" s="104">
        <v>590.78</v>
      </c>
      <c r="V51" s="103">
        <f t="shared" si="28"/>
        <v>6.2946862348178136</v>
      </c>
      <c r="W51" s="103">
        <v>0.88</v>
      </c>
      <c r="X51" s="103">
        <v>1.22</v>
      </c>
      <c r="Y51" s="98">
        <f t="shared" si="29"/>
        <v>2.1</v>
      </c>
      <c r="Z51" s="99">
        <f t="shared" si="30"/>
        <v>1.065487361592778</v>
      </c>
      <c r="AA51" s="100">
        <v>5</v>
      </c>
      <c r="AB51" s="102">
        <v>126273</v>
      </c>
      <c r="AC51" s="105">
        <v>716</v>
      </c>
      <c r="AD51" s="106">
        <f t="shared" si="41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2"/>
        <v>0.41882981193406082</v>
      </c>
      <c r="AP51" s="114">
        <f t="shared" si="43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4"/>
        <v>0.83429100456907124</v>
      </c>
      <c r="AV51" s="100">
        <v>0</v>
      </c>
      <c r="AW51" s="102">
        <v>116372</v>
      </c>
      <c r="AX51" s="105">
        <v>126273</v>
      </c>
      <c r="AY51" s="116">
        <f t="shared" si="35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5"/>
        <v>1.2144610349764777</v>
      </c>
      <c r="BJ51" s="100">
        <v>0</v>
      </c>
      <c r="BK51" s="102">
        <v>126273</v>
      </c>
      <c r="BL51" s="105">
        <v>178150</v>
      </c>
      <c r="BM51" s="122">
        <f t="shared" si="48"/>
        <v>1.4108320860358112</v>
      </c>
      <c r="BN51" s="100">
        <v>3</v>
      </c>
      <c r="BO51" s="123" t="s">
        <v>105</v>
      </c>
      <c r="BP51" s="105">
        <v>0</v>
      </c>
      <c r="BQ51" s="337">
        <v>500000</v>
      </c>
      <c r="BR51" s="106">
        <f t="shared" si="38"/>
        <v>81.752779594506208</v>
      </c>
      <c r="BS51" s="120">
        <v>5</v>
      </c>
      <c r="BT51" s="269">
        <f t="shared" si="46"/>
        <v>26</v>
      </c>
      <c r="BU51" s="126">
        <f t="shared" si="47"/>
        <v>21</v>
      </c>
    </row>
    <row r="52" spans="3:73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4"/>
        <v>-14.542253521126753</v>
      </c>
      <c r="K52" s="98">
        <f t="shared" si="25"/>
        <v>-14.391534391534393</v>
      </c>
      <c r="L52" s="99">
        <f t="shared" si="26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7"/>
        <v>1.7353309929789367</v>
      </c>
      <c r="T52" s="104">
        <v>2.25</v>
      </c>
      <c r="U52" s="104">
        <v>376.14</v>
      </c>
      <c r="V52" s="103">
        <f t="shared" si="28"/>
        <v>4.1821476930792381</v>
      </c>
      <c r="W52" s="103">
        <v>0.96</v>
      </c>
      <c r="X52" s="103">
        <v>1.45</v>
      </c>
      <c r="Y52" s="98">
        <f t="shared" si="29"/>
        <v>2.41</v>
      </c>
      <c r="Z52" s="99">
        <f t="shared" si="30"/>
        <v>1.1118593324504809</v>
      </c>
      <c r="AA52" s="100">
        <v>5</v>
      </c>
      <c r="AB52" s="102">
        <v>92053</v>
      </c>
      <c r="AC52" s="105">
        <v>295</v>
      </c>
      <c r="AD52" s="106">
        <f t="shared" si="41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2"/>
        <v>0.42033333333333334</v>
      </c>
      <c r="AP52" s="114">
        <f t="shared" si="43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4"/>
        <v>2.1295036319002731</v>
      </c>
      <c r="AV52" s="100">
        <v>1</v>
      </c>
      <c r="AW52" s="102">
        <v>49679</v>
      </c>
      <c r="AX52" s="105">
        <v>92053</v>
      </c>
      <c r="AY52" s="116">
        <f t="shared" si="35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5"/>
        <v>0.22863016974413647</v>
      </c>
      <c r="BJ52" s="100">
        <v>3</v>
      </c>
      <c r="BK52" s="102">
        <v>92053</v>
      </c>
      <c r="BL52" s="105">
        <v>84108</v>
      </c>
      <c r="BM52" s="122">
        <f t="shared" si="48"/>
        <v>0.91369102582208073</v>
      </c>
      <c r="BN52" s="100">
        <f t="shared" ref="BN52:BN60" si="49">IF(BM52&lt;1,1,IF(BM52&gt;1&lt;1.5,3,5))</f>
        <v>1</v>
      </c>
      <c r="BO52" s="123" t="s">
        <v>105</v>
      </c>
      <c r="BP52" s="105">
        <v>0</v>
      </c>
      <c r="BQ52" s="337">
        <v>0</v>
      </c>
      <c r="BR52" s="106">
        <f t="shared" si="38"/>
        <v>0</v>
      </c>
      <c r="BS52" s="120">
        <v>5</v>
      </c>
      <c r="BT52" s="269">
        <f t="shared" si="46"/>
        <v>23</v>
      </c>
      <c r="BU52" s="126">
        <f t="shared" si="47"/>
        <v>18</v>
      </c>
    </row>
    <row r="53" spans="3:73" s="89" customFormat="1" ht="56.25" hidden="1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4"/>
        <v>-19.895287958115176</v>
      </c>
      <c r="K53" s="98">
        <f t="shared" si="25"/>
        <v>-0.59970014992504161</v>
      </c>
      <c r="L53" s="99">
        <f t="shared" si="26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7"/>
        <v>2.5458692086920869</v>
      </c>
      <c r="T53" s="104">
        <v>2.48</v>
      </c>
      <c r="U53" s="104">
        <v>500.76</v>
      </c>
      <c r="V53" s="103">
        <f t="shared" si="28"/>
        <v>4.4552711152111524</v>
      </c>
      <c r="W53" s="103">
        <v>0.61</v>
      </c>
      <c r="X53" s="103">
        <v>1.1399999999999999</v>
      </c>
      <c r="Y53" s="98">
        <f t="shared" si="29"/>
        <v>1.75</v>
      </c>
      <c r="Z53" s="99">
        <f t="shared" si="30"/>
        <v>0.88970187619042107</v>
      </c>
      <c r="AA53" s="100">
        <v>5</v>
      </c>
      <c r="AB53" s="102">
        <v>125355</v>
      </c>
      <c r="AC53" s="105">
        <v>234</v>
      </c>
      <c r="AD53" s="106">
        <f t="shared" si="41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2"/>
        <v>0.44486833700049683</v>
      </c>
      <c r="AP53" s="114">
        <f t="shared" si="43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4"/>
        <v>2.0331883152027941</v>
      </c>
      <c r="AV53" s="100">
        <v>1</v>
      </c>
      <c r="AW53" s="102">
        <v>59285</v>
      </c>
      <c r="AX53" s="105">
        <v>125355</v>
      </c>
      <c r="AY53" s="116">
        <f t="shared" si="35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5"/>
        <v>0.24071779545827457</v>
      </c>
      <c r="BJ53" s="100">
        <v>3</v>
      </c>
      <c r="BK53" s="102">
        <v>125355</v>
      </c>
      <c r="BL53" s="105">
        <v>105494</v>
      </c>
      <c r="BM53" s="122">
        <f t="shared" si="48"/>
        <v>0.84156196402217698</v>
      </c>
      <c r="BN53" s="100">
        <f t="shared" si="49"/>
        <v>1</v>
      </c>
      <c r="BO53" s="123" t="s">
        <v>105</v>
      </c>
      <c r="BP53" s="105">
        <v>0</v>
      </c>
      <c r="BQ53" s="337">
        <v>0</v>
      </c>
      <c r="BR53" s="106">
        <f t="shared" si="38"/>
        <v>0</v>
      </c>
      <c r="BS53" s="120">
        <v>5</v>
      </c>
      <c r="BT53" s="269">
        <f t="shared" si="46"/>
        <v>23</v>
      </c>
      <c r="BU53" s="126">
        <f t="shared" si="47"/>
        <v>18</v>
      </c>
    </row>
    <row r="54" spans="3:73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4"/>
        <v>1.6672115070284406</v>
      </c>
      <c r="K54" s="98">
        <f t="shared" si="25"/>
        <v>-0.25657472738934928</v>
      </c>
      <c r="L54" s="99">
        <f t="shared" si="26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7"/>
        <v>1.8312916954221301</v>
      </c>
      <c r="T54" s="104">
        <v>2.6</v>
      </c>
      <c r="U54" s="104">
        <v>590.78</v>
      </c>
      <c r="V54" s="103">
        <f t="shared" si="28"/>
        <v>3.7724608925695882</v>
      </c>
      <c r="W54" s="103">
        <v>0.91</v>
      </c>
      <c r="X54" s="103">
        <v>1.1499999999999999</v>
      </c>
      <c r="Y54" s="98">
        <f t="shared" si="29"/>
        <v>2.06</v>
      </c>
      <c r="Z54" s="99">
        <f t="shared" si="30"/>
        <v>0.6385559586596683</v>
      </c>
      <c r="AA54" s="100">
        <v>5</v>
      </c>
      <c r="AB54" s="102">
        <v>87866</v>
      </c>
      <c r="AC54" s="105">
        <v>375</v>
      </c>
      <c r="AD54" s="106">
        <f t="shared" si="41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2"/>
        <v>0.39399143555366228</v>
      </c>
      <c r="AP54" s="114">
        <f t="shared" si="43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4"/>
        <v>2.3746615092868262</v>
      </c>
      <c r="AV54" s="100">
        <v>1</v>
      </c>
      <c r="AW54" s="102">
        <v>82681</v>
      </c>
      <c r="AX54" s="105">
        <v>87866</v>
      </c>
      <c r="AY54" s="116">
        <f t="shared" si="35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5"/>
        <v>0.80595513582536993</v>
      </c>
      <c r="BJ54" s="100">
        <v>1</v>
      </c>
      <c r="BK54" s="102">
        <v>87866</v>
      </c>
      <c r="BL54" s="105">
        <v>152455</v>
      </c>
      <c r="BM54" s="122">
        <f t="shared" si="48"/>
        <v>1.7350852434388728</v>
      </c>
      <c r="BN54" s="100">
        <f t="shared" si="49"/>
        <v>5</v>
      </c>
      <c r="BO54" s="123" t="s">
        <v>105</v>
      </c>
      <c r="BP54" s="105">
        <v>0</v>
      </c>
      <c r="BQ54" s="337">
        <v>0</v>
      </c>
      <c r="BR54" s="106">
        <f t="shared" si="38"/>
        <v>0</v>
      </c>
      <c r="BS54" s="120">
        <v>5</v>
      </c>
      <c r="BT54" s="269">
        <f t="shared" si="46"/>
        <v>25</v>
      </c>
      <c r="BU54" s="126">
        <f t="shared" si="47"/>
        <v>20</v>
      </c>
    </row>
    <row r="55" spans="3:73" s="89" customFormat="1" ht="78.75" hidden="1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4"/>
        <v>-34.059405940594061</v>
      </c>
      <c r="K55" s="98">
        <f t="shared" si="25"/>
        <v>-34.059405940594061</v>
      </c>
      <c r="L55" s="99">
        <f t="shared" si="26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7"/>
        <v>1.250310366232154</v>
      </c>
      <c r="T55" s="104">
        <v>2.5099999999999998</v>
      </c>
      <c r="U55" s="104">
        <v>430.99</v>
      </c>
      <c r="V55" s="103">
        <f t="shared" si="28"/>
        <v>3.7384279950341406</v>
      </c>
      <c r="W55" s="103">
        <v>1.4</v>
      </c>
      <c r="X55" s="103">
        <v>1.59</v>
      </c>
      <c r="Y55" s="98">
        <f t="shared" si="29"/>
        <v>2.99</v>
      </c>
      <c r="Z55" s="99">
        <f t="shared" si="30"/>
        <v>0.86740481102441835</v>
      </c>
      <c r="AA55" s="100">
        <v>5</v>
      </c>
      <c r="AB55" s="102">
        <v>31576</v>
      </c>
      <c r="AC55" s="105">
        <v>1931</v>
      </c>
      <c r="AD55" s="106">
        <f t="shared" si="41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2"/>
        <v>0.19224353120243531</v>
      </c>
      <c r="AP55" s="114">
        <f t="shared" si="43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4"/>
        <v>4.3017488650403148</v>
      </c>
      <c r="AV55" s="100">
        <v>5</v>
      </c>
      <c r="AW55" s="102">
        <v>27500</v>
      </c>
      <c r="AX55" s="105">
        <v>31576</v>
      </c>
      <c r="AY55" s="116">
        <f t="shared" si="35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8"/>
        <v>4.3730048137826198</v>
      </c>
      <c r="BN55" s="100">
        <f t="shared" si="49"/>
        <v>5</v>
      </c>
      <c r="BO55" s="123" t="s">
        <v>105</v>
      </c>
      <c r="BP55" s="105">
        <v>0</v>
      </c>
      <c r="BQ55" s="337">
        <v>0</v>
      </c>
      <c r="BR55" s="106">
        <f t="shared" si="38"/>
        <v>0</v>
      </c>
      <c r="BS55" s="120">
        <v>5</v>
      </c>
      <c r="BT55" s="269" t="e">
        <f t="shared" si="46"/>
        <v>#VALUE!</v>
      </c>
      <c r="BU55" s="126" t="e">
        <f t="shared" si="47"/>
        <v>#VALUE!</v>
      </c>
    </row>
    <row r="56" spans="3:73" s="89" customFormat="1" ht="78.75" hidden="1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4"/>
        <v>-15.904292751583398</v>
      </c>
      <c r="K56" s="98">
        <f t="shared" si="25"/>
        <v>-11.350148367952514</v>
      </c>
      <c r="L56" s="99">
        <f t="shared" si="26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7"/>
        <v>2.204399076436991</v>
      </c>
      <c r="T56" s="104">
        <v>2.35</v>
      </c>
      <c r="U56" s="104">
        <v>467.41</v>
      </c>
      <c r="V56" s="103">
        <f t="shared" si="28"/>
        <v>5.8857455340867659</v>
      </c>
      <c r="W56" s="103">
        <v>1.42</v>
      </c>
      <c r="X56" s="103">
        <v>1.25</v>
      </c>
      <c r="Y56" s="98">
        <f t="shared" si="29"/>
        <v>2.67</v>
      </c>
      <c r="Z56" s="99">
        <f t="shared" si="30"/>
        <v>1.2592254196715442</v>
      </c>
      <c r="AA56" s="100">
        <v>5</v>
      </c>
      <c r="AB56" s="102">
        <v>187515</v>
      </c>
      <c r="AC56" s="105">
        <v>595</v>
      </c>
      <c r="AD56" s="106">
        <f t="shared" si="41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2"/>
        <v>0.64217465753424663</v>
      </c>
      <c r="AP56" s="114">
        <f t="shared" si="43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4"/>
        <v>1.317119466663641</v>
      </c>
      <c r="AV56" s="100">
        <v>0</v>
      </c>
      <c r="AW56" s="102">
        <v>72560</v>
      </c>
      <c r="AX56" s="105">
        <v>187515</v>
      </c>
      <c r="AY56" s="116">
        <f t="shared" si="35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8"/>
        <v>0.67819107804708956</v>
      </c>
      <c r="BN56" s="100">
        <f t="shared" si="49"/>
        <v>1</v>
      </c>
      <c r="BO56" s="123" t="s">
        <v>242</v>
      </c>
      <c r="BP56" s="105">
        <v>5</v>
      </c>
      <c r="BQ56" s="337">
        <v>0</v>
      </c>
      <c r="BR56" s="106">
        <f t="shared" si="38"/>
        <v>0</v>
      </c>
      <c r="BS56" s="120">
        <v>5</v>
      </c>
      <c r="BT56" s="269">
        <f t="shared" si="46"/>
        <v>20</v>
      </c>
      <c r="BU56" s="126">
        <f t="shared" si="47"/>
        <v>15</v>
      </c>
    </row>
    <row r="57" spans="3:73" s="89" customFormat="1" ht="56.25" hidden="1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4"/>
        <v>-12.288851351351354</v>
      </c>
      <c r="K57" s="98">
        <f t="shared" si="25"/>
        <v>-7.975188303057152</v>
      </c>
      <c r="L57" s="99">
        <f t="shared" si="26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7"/>
        <v>1.8133573388203017</v>
      </c>
      <c r="T57" s="104">
        <v>2.25</v>
      </c>
      <c r="U57" s="104">
        <v>376.14</v>
      </c>
      <c r="V57" s="103">
        <f t="shared" si="28"/>
        <v>4.5333933470507546</v>
      </c>
      <c r="W57" s="103">
        <v>1.03</v>
      </c>
      <c r="X57" s="103">
        <v>1.47</v>
      </c>
      <c r="Y57" s="98">
        <f t="shared" si="29"/>
        <v>2.5</v>
      </c>
      <c r="Z57" s="99">
        <f t="shared" si="30"/>
        <v>1.2052409600283815</v>
      </c>
      <c r="AA57" s="100">
        <v>5</v>
      </c>
      <c r="AB57" s="102">
        <v>35895</v>
      </c>
      <c r="AC57" s="105">
        <v>140</v>
      </c>
      <c r="AD57" s="106">
        <f t="shared" si="41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2"/>
        <v>0.24585616438356164</v>
      </c>
      <c r="AP57" s="114">
        <f t="shared" si="43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4"/>
        <v>2.2477996709841674</v>
      </c>
      <c r="AV57" s="100">
        <v>1</v>
      </c>
      <c r="AW57" s="102">
        <v>25560</v>
      </c>
      <c r="AX57" s="105">
        <v>35895</v>
      </c>
      <c r="AY57" s="116">
        <f t="shared" si="35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8"/>
        <v>2.2887588800668617</v>
      </c>
      <c r="BN57" s="100">
        <f t="shared" si="49"/>
        <v>5</v>
      </c>
      <c r="BO57" s="123" t="s">
        <v>170</v>
      </c>
      <c r="BP57" s="105">
        <v>1</v>
      </c>
      <c r="BQ57" s="337">
        <v>0</v>
      </c>
      <c r="BR57" s="106">
        <f t="shared" si="38"/>
        <v>0</v>
      </c>
      <c r="BS57" s="120">
        <v>5</v>
      </c>
      <c r="BT57" s="269">
        <f t="shared" si="46"/>
        <v>27</v>
      </c>
      <c r="BU57" s="126">
        <f t="shared" si="47"/>
        <v>22</v>
      </c>
    </row>
    <row r="58" spans="3:73" s="89" customFormat="1" ht="56.25" hidden="1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4"/>
        <v>1.7436380772855671</v>
      </c>
      <c r="K58" s="98">
        <f t="shared" si="25"/>
        <v>-17.846270928462701</v>
      </c>
      <c r="L58" s="99">
        <f t="shared" si="26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7"/>
        <v>2.482138457748214</v>
      </c>
      <c r="T58" s="104">
        <v>2.6</v>
      </c>
      <c r="U58" s="104">
        <v>590.78</v>
      </c>
      <c r="V58" s="103">
        <f t="shared" si="28"/>
        <v>6.8010593742301069</v>
      </c>
      <c r="W58" s="103">
        <v>1.04</v>
      </c>
      <c r="X58" s="103">
        <v>1.7</v>
      </c>
      <c r="Y58" s="98">
        <f t="shared" si="29"/>
        <v>2.74</v>
      </c>
      <c r="Z58" s="99">
        <f t="shared" si="30"/>
        <v>1.1512000024086981</v>
      </c>
      <c r="AA58" s="100">
        <v>5</v>
      </c>
      <c r="AB58" s="102">
        <v>105000</v>
      </c>
      <c r="AC58" s="105">
        <v>650</v>
      </c>
      <c r="AD58" s="106">
        <f t="shared" si="41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2"/>
        <v>0.57534246575342463</v>
      </c>
      <c r="AP58" s="114">
        <f t="shared" si="43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4"/>
        <v>1.4146492516620184</v>
      </c>
      <c r="AV58" s="100">
        <v>0</v>
      </c>
      <c r="AW58" s="102">
        <v>40300</v>
      </c>
      <c r="AX58" s="105">
        <v>105000</v>
      </c>
      <c r="AY58" s="116">
        <f t="shared" si="35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8"/>
        <v>0.89451428571428571</v>
      </c>
      <c r="BN58" s="100">
        <f t="shared" si="49"/>
        <v>1</v>
      </c>
      <c r="BO58" s="123" t="s">
        <v>246</v>
      </c>
      <c r="BP58" s="105">
        <v>3</v>
      </c>
      <c r="BQ58" s="337">
        <v>0</v>
      </c>
      <c r="BR58" s="106">
        <f t="shared" si="38"/>
        <v>0</v>
      </c>
      <c r="BS58" s="120">
        <v>5</v>
      </c>
      <c r="BT58" s="269">
        <f t="shared" si="46"/>
        <v>24</v>
      </c>
      <c r="BU58" s="126">
        <f t="shared" si="47"/>
        <v>19</v>
      </c>
    </row>
    <row r="59" spans="3:73" s="89" customFormat="1" ht="56.25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4"/>
        <v>-22.439491316833042</v>
      </c>
      <c r="K59" s="98">
        <f t="shared" si="25"/>
        <v>-12.048379593735461</v>
      </c>
      <c r="L59" s="99">
        <f t="shared" si="26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7"/>
        <v>2.3878987790468691</v>
      </c>
      <c r="T59" s="104">
        <v>2.6</v>
      </c>
      <c r="U59" s="104">
        <v>590.78</v>
      </c>
      <c r="V59" s="103">
        <f t="shared" si="28"/>
        <v>6.3040527766837338</v>
      </c>
      <c r="W59" s="103">
        <v>1.01</v>
      </c>
      <c r="X59" s="103">
        <v>1.63</v>
      </c>
      <c r="Y59" s="98">
        <f t="shared" si="29"/>
        <v>2.6399999999999997</v>
      </c>
      <c r="Z59" s="99">
        <f t="shared" si="30"/>
        <v>1.0670728150383788</v>
      </c>
      <c r="AA59" s="100">
        <v>5</v>
      </c>
      <c r="AB59" s="102">
        <v>272221</v>
      </c>
      <c r="AC59" s="105">
        <v>370</v>
      </c>
      <c r="AD59" s="106">
        <f t="shared" si="41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2"/>
        <v>0.17673245471661364</v>
      </c>
      <c r="AP59" s="114">
        <f t="shared" si="43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4"/>
        <v>4.2622734331370049</v>
      </c>
      <c r="AV59" s="100">
        <v>5</v>
      </c>
      <c r="AW59" s="102">
        <v>145509</v>
      </c>
      <c r="AX59" s="105">
        <v>272221</v>
      </c>
      <c r="AY59" s="116">
        <f t="shared" si="35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8"/>
        <v>0.55157390502569603</v>
      </c>
      <c r="BN59" s="100">
        <f t="shared" si="49"/>
        <v>1</v>
      </c>
      <c r="BO59" s="123" t="s">
        <v>248</v>
      </c>
      <c r="BP59" s="105">
        <v>3</v>
      </c>
      <c r="BQ59" s="337">
        <v>100000</v>
      </c>
      <c r="BR59" s="106">
        <f t="shared" si="38"/>
        <v>17.630465444287729</v>
      </c>
      <c r="BS59" s="120">
        <v>5</v>
      </c>
      <c r="BT59" s="269">
        <f t="shared" si="46"/>
        <v>25</v>
      </c>
      <c r="BU59" s="126">
        <f t="shared" si="47"/>
        <v>20</v>
      </c>
    </row>
    <row r="60" spans="3:73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4"/>
        <v>-18.002517834662186</v>
      </c>
      <c r="K60" s="98">
        <f t="shared" si="25"/>
        <v>-14.109890109890117</v>
      </c>
      <c r="L60" s="99">
        <f t="shared" si="26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7"/>
        <v>2.7633298484056454</v>
      </c>
      <c r="T60" s="104">
        <v>2.5099999999999998</v>
      </c>
      <c r="U60" s="104">
        <v>430.99</v>
      </c>
      <c r="V60" s="103">
        <f t="shared" si="28"/>
        <v>7.820223470987977</v>
      </c>
      <c r="W60" s="103">
        <v>1.24</v>
      </c>
      <c r="X60" s="103">
        <v>1.59</v>
      </c>
      <c r="Y60" s="98">
        <f t="shared" si="29"/>
        <v>2.83</v>
      </c>
      <c r="Z60" s="99">
        <f t="shared" si="30"/>
        <v>1.8144790995122804</v>
      </c>
      <c r="AA60" s="100">
        <v>5</v>
      </c>
      <c r="AB60" s="102">
        <v>80375</v>
      </c>
      <c r="AC60" s="105">
        <v>500</v>
      </c>
      <c r="AD60" s="106">
        <f t="shared" si="41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2"/>
        <v>0.18350456621004566</v>
      </c>
      <c r="AP60" s="114">
        <f t="shared" si="43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4"/>
        <v>5.3526809914651823</v>
      </c>
      <c r="AV60" s="100">
        <v>5</v>
      </c>
      <c r="AW60" s="102">
        <v>67802</v>
      </c>
      <c r="AX60" s="105">
        <v>80375</v>
      </c>
      <c r="AY60" s="116">
        <f t="shared" si="35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8"/>
        <v>1.9494121306376362</v>
      </c>
      <c r="BN60" s="100">
        <f t="shared" si="49"/>
        <v>5</v>
      </c>
      <c r="BO60" s="123" t="s">
        <v>105</v>
      </c>
      <c r="BP60" s="105">
        <v>0</v>
      </c>
      <c r="BQ60" s="337">
        <v>0</v>
      </c>
      <c r="BR60" s="106">
        <f t="shared" si="38"/>
        <v>0</v>
      </c>
      <c r="BS60" s="120">
        <v>5</v>
      </c>
      <c r="BT60" s="269" t="e">
        <f t="shared" si="46"/>
        <v>#VALUE!</v>
      </c>
      <c r="BU60" s="126" t="e">
        <f t="shared" si="47"/>
        <v>#VALUE!</v>
      </c>
    </row>
    <row r="61" spans="3:73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4"/>
        <v>-2.738198488415307</v>
      </c>
      <c r="K61" s="98">
        <f t="shared" si="25"/>
        <v>-3.0505125355069822</v>
      </c>
      <c r="L61" s="99">
        <f t="shared" si="26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7"/>
        <v>2.4208453736755624</v>
      </c>
      <c r="T61" s="104">
        <v>2.25</v>
      </c>
      <c r="U61" s="104">
        <v>376.14</v>
      </c>
      <c r="V61" s="103">
        <f t="shared" si="28"/>
        <v>4.599606209983568</v>
      </c>
      <c r="W61" s="103">
        <v>0.69</v>
      </c>
      <c r="X61" s="103">
        <v>1.21</v>
      </c>
      <c r="Y61" s="98">
        <f t="shared" si="29"/>
        <v>1.9</v>
      </c>
      <c r="Z61" s="99">
        <f t="shared" si="30"/>
        <v>1.2228442095984389</v>
      </c>
      <c r="AA61" s="100">
        <v>5</v>
      </c>
      <c r="AB61" s="102">
        <v>352930</v>
      </c>
      <c r="AC61" s="105">
        <v>328.33</v>
      </c>
      <c r="AD61" s="106">
        <f t="shared" si="41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2"/>
        <v>0.26859208523592082</v>
      </c>
      <c r="AP61" s="114">
        <f t="shared" si="43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4"/>
        <v>3.1260510977920428</v>
      </c>
      <c r="AV61" s="100">
        <v>3</v>
      </c>
      <c r="AW61" s="102">
        <v>201609</v>
      </c>
      <c r="AX61" s="105">
        <v>352930</v>
      </c>
      <c r="AY61" s="116">
        <f t="shared" si="35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50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8"/>
        <v>1.0644603745785284</v>
      </c>
      <c r="BN61" s="100">
        <v>3</v>
      </c>
      <c r="BO61" s="123" t="s">
        <v>105</v>
      </c>
      <c r="BP61" s="105">
        <v>0</v>
      </c>
      <c r="BQ61" s="337">
        <v>0</v>
      </c>
      <c r="BR61" s="106">
        <f t="shared" si="38"/>
        <v>0</v>
      </c>
      <c r="BS61" s="120">
        <v>5</v>
      </c>
      <c r="BT61" s="269">
        <f t="shared" si="46"/>
        <v>22</v>
      </c>
      <c r="BU61" s="126">
        <f t="shared" si="47"/>
        <v>17</v>
      </c>
    </row>
    <row r="62" spans="3:73" s="89" customFormat="1" ht="56.25" x14ac:dyDescent="0.2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4"/>
        <v>-5.3126792885828991</v>
      </c>
      <c r="K62" s="98">
        <f t="shared" si="25"/>
        <v>-5.7022054622328966</v>
      </c>
      <c r="L62" s="99">
        <f t="shared" si="26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7"/>
        <v>1.7997142857142858</v>
      </c>
      <c r="T62" s="104">
        <v>2.25</v>
      </c>
      <c r="U62" s="104">
        <v>376.14</v>
      </c>
      <c r="V62" s="103">
        <f t="shared" si="28"/>
        <v>4.9672114285714288</v>
      </c>
      <c r="W62" s="103">
        <v>1.17</v>
      </c>
      <c r="X62" s="103">
        <v>1.59</v>
      </c>
      <c r="Y62" s="98">
        <f t="shared" si="29"/>
        <v>2.76</v>
      </c>
      <c r="Z62" s="99">
        <f t="shared" si="30"/>
        <v>1.3205751657817379</v>
      </c>
      <c r="AA62" s="100">
        <v>5</v>
      </c>
      <c r="AB62" s="102">
        <v>199590</v>
      </c>
      <c r="AC62" s="105">
        <v>237</v>
      </c>
      <c r="AD62" s="106">
        <f t="shared" si="41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2"/>
        <v>0.19529354207436397</v>
      </c>
      <c r="AP62" s="114">
        <f t="shared" si="43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4"/>
        <v>3.9725971186825917</v>
      </c>
      <c r="AV62" s="100">
        <v>5</v>
      </c>
      <c r="AW62" s="102">
        <v>166076</v>
      </c>
      <c r="AX62" s="105">
        <v>199590</v>
      </c>
      <c r="AY62" s="116">
        <f t="shared" si="35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50"/>
        <v>0.3143219773043906</v>
      </c>
      <c r="BJ62" s="100">
        <v>3</v>
      </c>
      <c r="BK62" s="102">
        <v>199590</v>
      </c>
      <c r="BL62" s="105">
        <v>293140</v>
      </c>
      <c r="BM62" s="122">
        <f t="shared" si="48"/>
        <v>1.4687108572573777</v>
      </c>
      <c r="BN62" s="100">
        <v>3</v>
      </c>
      <c r="BO62" s="123" t="s">
        <v>252</v>
      </c>
      <c r="BP62" s="105">
        <v>5</v>
      </c>
      <c r="BQ62" s="337">
        <v>400000</v>
      </c>
      <c r="BR62" s="106">
        <f t="shared" si="38"/>
        <v>48.473097430925833</v>
      </c>
      <c r="BS62" s="120">
        <v>5</v>
      </c>
      <c r="BT62" s="269">
        <f t="shared" si="46"/>
        <v>25</v>
      </c>
      <c r="BU62" s="126">
        <f t="shared" si="47"/>
        <v>20</v>
      </c>
    </row>
    <row r="63" spans="3:73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4"/>
        <v>0</v>
      </c>
      <c r="K63" s="98">
        <f t="shared" si="25"/>
        <v>0</v>
      </c>
      <c r="L63" s="99">
        <f t="shared" si="26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7"/>
        <v>1.9930933655979028</v>
      </c>
      <c r="T63" s="104">
        <v>2.25</v>
      </c>
      <c r="U63" s="104">
        <v>376.14</v>
      </c>
      <c r="V63" s="103">
        <f t="shared" si="28"/>
        <v>3.6074989917322045</v>
      </c>
      <c r="W63" s="103">
        <v>0.87</v>
      </c>
      <c r="X63" s="103">
        <v>0.94</v>
      </c>
      <c r="Y63" s="98">
        <f t="shared" si="29"/>
        <v>1.81</v>
      </c>
      <c r="Z63" s="99">
        <f t="shared" si="30"/>
        <v>0.9590841154177181</v>
      </c>
      <c r="AA63" s="100">
        <v>5</v>
      </c>
      <c r="AB63" s="102">
        <v>39535</v>
      </c>
      <c r="AC63" s="105">
        <v>240</v>
      </c>
      <c r="AD63" s="106">
        <f t="shared" si="41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2"/>
        <v>0.54157534246575345</v>
      </c>
      <c r="AP63" s="114">
        <f t="shared" si="43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4"/>
        <v>1.3787814325380146</v>
      </c>
      <c r="AV63" s="100">
        <v>0</v>
      </c>
      <c r="AW63" s="102">
        <v>24907</v>
      </c>
      <c r="AX63" s="105">
        <v>39535</v>
      </c>
      <c r="AY63" s="116">
        <f t="shared" si="35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50"/>
        <v>2.0753839095349904</v>
      </c>
      <c r="BJ63" s="100">
        <v>0</v>
      </c>
      <c r="BK63" s="102">
        <v>39535</v>
      </c>
      <c r="BL63" s="105">
        <v>39535</v>
      </c>
      <c r="BM63" s="122">
        <f t="shared" si="48"/>
        <v>1</v>
      </c>
      <c r="BN63" s="100">
        <v>3</v>
      </c>
      <c r="BO63" s="123" t="s">
        <v>105</v>
      </c>
      <c r="BP63" s="105">
        <v>0</v>
      </c>
      <c r="BQ63" s="337">
        <v>0</v>
      </c>
      <c r="BR63" s="106">
        <f t="shared" si="38"/>
        <v>0</v>
      </c>
      <c r="BS63" s="120">
        <v>5</v>
      </c>
      <c r="BT63" s="269">
        <f t="shared" si="46"/>
        <v>21</v>
      </c>
      <c r="BU63" s="126">
        <f t="shared" si="47"/>
        <v>16</v>
      </c>
    </row>
    <row r="64" spans="3:73" s="89" customFormat="1" ht="22.5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4"/>
        <v>-23.440453686200385</v>
      </c>
      <c r="K64" s="98">
        <f t="shared" si="25"/>
        <v>-34.012219959266801</v>
      </c>
      <c r="L64" s="99">
        <f t="shared" si="26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7"/>
        <v>2.4870020964360586</v>
      </c>
      <c r="T64" s="104">
        <v>2.6</v>
      </c>
      <c r="U64" s="104">
        <v>590.78</v>
      </c>
      <c r="V64" s="103">
        <f t="shared" si="28"/>
        <v>4.3522536687631028</v>
      </c>
      <c r="W64" s="103">
        <v>0.78</v>
      </c>
      <c r="X64" s="103">
        <v>0.97</v>
      </c>
      <c r="Y64" s="98">
        <f t="shared" si="29"/>
        <v>1.75</v>
      </c>
      <c r="Z64" s="99">
        <f t="shared" si="30"/>
        <v>0.73669617603221216</v>
      </c>
      <c r="AA64" s="100">
        <v>5</v>
      </c>
      <c r="AB64" s="102">
        <v>66784</v>
      </c>
      <c r="AC64" s="105">
        <v>230</v>
      </c>
      <c r="AD64" s="106">
        <f t="shared" si="41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2"/>
        <v>0.13069275929549903</v>
      </c>
      <c r="AP64" s="114">
        <f t="shared" si="43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4"/>
        <v>7.5502069386187101</v>
      </c>
      <c r="AV64" s="100">
        <v>5</v>
      </c>
      <c r="AW64" s="102">
        <v>47502</v>
      </c>
      <c r="AX64" s="105">
        <v>66784</v>
      </c>
      <c r="AY64" s="116">
        <f t="shared" si="35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50"/>
        <v>0</v>
      </c>
      <c r="BJ64" s="100">
        <v>5</v>
      </c>
      <c r="BK64" s="102">
        <v>66784</v>
      </c>
      <c r="BL64" s="105">
        <v>52137</v>
      </c>
      <c r="BM64" s="122">
        <f t="shared" si="48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337">
        <v>150000</v>
      </c>
      <c r="BR64" s="106">
        <f t="shared" si="38"/>
        <v>92.592592592592595</v>
      </c>
      <c r="BS64" s="120">
        <v>5</v>
      </c>
      <c r="BT64" s="269">
        <f t="shared" si="46"/>
        <v>22</v>
      </c>
      <c r="BU64" s="126">
        <f t="shared" si="47"/>
        <v>17</v>
      </c>
    </row>
    <row r="65" spans="3:73" s="89" customFormat="1" ht="45" hidden="1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4"/>
        <v>68.010752688172062</v>
      </c>
      <c r="K65" s="98">
        <f t="shared" si="25"/>
        <v>-6.9478908188585535</v>
      </c>
      <c r="L65" s="99">
        <f t="shared" si="26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7"/>
        <v>4.3069162045594576</v>
      </c>
      <c r="T65" s="104">
        <v>2.48</v>
      </c>
      <c r="U65" s="104">
        <v>500.76</v>
      </c>
      <c r="V65" s="103">
        <f t="shared" si="28"/>
        <v>9.9059072704867521</v>
      </c>
      <c r="W65" s="103">
        <v>0.81</v>
      </c>
      <c r="X65" s="103">
        <v>1.49</v>
      </c>
      <c r="Y65" s="98">
        <f t="shared" si="29"/>
        <v>2.2999999999999998</v>
      </c>
      <c r="Z65" s="99">
        <f t="shared" si="30"/>
        <v>1.9781746286617847</v>
      </c>
      <c r="AA65" s="100">
        <v>5</v>
      </c>
      <c r="AB65" s="102">
        <v>166411</v>
      </c>
      <c r="AC65" s="105">
        <v>442</v>
      </c>
      <c r="AD65" s="106">
        <f t="shared" si="41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2"/>
        <v>0.56990068493150692</v>
      </c>
      <c r="AP65" s="114">
        <f t="shared" si="43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4"/>
        <v>1.0290020058217573</v>
      </c>
      <c r="AV65" s="100">
        <v>0</v>
      </c>
      <c r="AW65" s="102">
        <v>129376</v>
      </c>
      <c r="AX65" s="105">
        <v>166411</v>
      </c>
      <c r="AY65" s="116">
        <f t="shared" si="35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50"/>
        <v>0.27534829402184613</v>
      </c>
      <c r="BJ65" s="100">
        <v>3</v>
      </c>
      <c r="BK65" s="102">
        <v>166411</v>
      </c>
      <c r="BL65" s="105">
        <v>166411</v>
      </c>
      <c r="BM65" s="122">
        <f t="shared" si="48"/>
        <v>1</v>
      </c>
      <c r="BN65" s="100">
        <v>3</v>
      </c>
      <c r="BO65" s="123" t="s">
        <v>105</v>
      </c>
      <c r="BP65" s="105">
        <v>0</v>
      </c>
      <c r="BQ65" s="337">
        <v>0</v>
      </c>
      <c r="BR65" s="106">
        <f t="shared" si="38"/>
        <v>0</v>
      </c>
      <c r="BS65" s="120">
        <v>5</v>
      </c>
      <c r="BT65" s="269">
        <f t="shared" si="46"/>
        <v>30</v>
      </c>
      <c r="BU65" s="126">
        <f t="shared" si="47"/>
        <v>25</v>
      </c>
    </row>
    <row r="66" spans="3:73" s="89" customFormat="1" ht="56.25" hidden="1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4"/>
        <v>45.124212087504645</v>
      </c>
      <c r="K66" s="98">
        <f t="shared" si="25"/>
        <v>8.7524312308974572</v>
      </c>
      <c r="L66" s="99">
        <f t="shared" si="26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7"/>
        <v>1.7543886198547216</v>
      </c>
      <c r="T66" s="104">
        <v>2.48</v>
      </c>
      <c r="U66" s="104">
        <v>500.76</v>
      </c>
      <c r="V66" s="103">
        <f t="shared" si="28"/>
        <v>4.8070248184019375</v>
      </c>
      <c r="W66" s="103">
        <v>1.01</v>
      </c>
      <c r="X66" s="103">
        <v>1.73</v>
      </c>
      <c r="Y66" s="98">
        <f t="shared" si="29"/>
        <v>2.74</v>
      </c>
      <c r="Z66" s="99">
        <f t="shared" si="30"/>
        <v>0.95994584599447597</v>
      </c>
      <c r="AA66" s="100">
        <v>5</v>
      </c>
      <c r="AB66" s="102">
        <v>68942</v>
      </c>
      <c r="AC66" s="105">
        <v>83</v>
      </c>
      <c r="AD66" s="106">
        <f t="shared" si="41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2"/>
        <v>0.20597839888857353</v>
      </c>
      <c r="AP66" s="114">
        <f t="shared" si="43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4"/>
        <v>2.3421770080035449</v>
      </c>
      <c r="AV66" s="100">
        <v>1</v>
      </c>
      <c r="AW66" s="102">
        <v>54016</v>
      </c>
      <c r="AX66" s="105">
        <v>68942</v>
      </c>
      <c r="AY66" s="116">
        <f t="shared" si="35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50"/>
        <v>0</v>
      </c>
      <c r="BJ66" s="100">
        <v>5</v>
      </c>
      <c r="BK66" s="102">
        <v>68942</v>
      </c>
      <c r="BL66" s="105">
        <v>55958</v>
      </c>
      <c r="BM66" s="122">
        <f t="shared" si="48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337">
        <v>0</v>
      </c>
      <c r="BR66" s="106">
        <f t="shared" si="38"/>
        <v>0</v>
      </c>
      <c r="BS66" s="120">
        <v>5</v>
      </c>
      <c r="BT66" s="269">
        <f t="shared" si="46"/>
        <v>25</v>
      </c>
      <c r="BU66" s="126">
        <f t="shared" si="47"/>
        <v>20</v>
      </c>
    </row>
    <row r="67" spans="3:73" s="89" customFormat="1" ht="45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4"/>
        <v>-9.7474252084355157</v>
      </c>
      <c r="K67" s="98">
        <f t="shared" si="25"/>
        <v>2.4495476687543629</v>
      </c>
      <c r="L67" s="99">
        <f t="shared" si="26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7"/>
        <v>1.5148847707293893</v>
      </c>
      <c r="T67" s="104">
        <v>2.25</v>
      </c>
      <c r="U67" s="104">
        <v>376.14</v>
      </c>
      <c r="V67" s="103">
        <f t="shared" si="28"/>
        <v>3.0903649322879541</v>
      </c>
      <c r="W67" s="103">
        <v>0.89</v>
      </c>
      <c r="X67" s="103">
        <v>1.1499999999999999</v>
      </c>
      <c r="Y67" s="98">
        <f t="shared" si="29"/>
        <v>2.04</v>
      </c>
      <c r="Z67" s="99">
        <f t="shared" si="30"/>
        <v>0.82159965233369348</v>
      </c>
      <c r="AA67" s="100">
        <v>5</v>
      </c>
      <c r="AB67" s="102">
        <v>378504</v>
      </c>
      <c r="AC67" s="105">
        <v>560</v>
      </c>
      <c r="AD67" s="106">
        <f t="shared" si="41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2"/>
        <v>0.5457880317231435</v>
      </c>
      <c r="AP67" s="114">
        <f t="shared" si="43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4"/>
        <v>1.7895450780258502</v>
      </c>
      <c r="AV67" s="100">
        <v>1</v>
      </c>
      <c r="AW67" s="102">
        <v>182971</v>
      </c>
      <c r="AX67" s="105">
        <v>378504</v>
      </c>
      <c r="AY67" s="116">
        <f t="shared" si="35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50"/>
        <v>0</v>
      </c>
      <c r="BJ67" s="100">
        <v>5</v>
      </c>
      <c r="BK67" s="102">
        <v>378504</v>
      </c>
      <c r="BL67" s="105">
        <v>190549</v>
      </c>
      <c r="BM67" s="122">
        <f t="shared" si="48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337">
        <v>175000</v>
      </c>
      <c r="BR67" s="106">
        <f t="shared" si="38"/>
        <v>23.773943757641625</v>
      </c>
      <c r="BS67" s="120">
        <v>5</v>
      </c>
      <c r="BT67" s="269">
        <f t="shared" si="46"/>
        <v>25</v>
      </c>
      <c r="BU67" s="126">
        <f t="shared" si="47"/>
        <v>20</v>
      </c>
    </row>
    <row r="68" spans="3:73" s="89" customFormat="1" ht="78.75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4"/>
        <v>-6.899601946041571</v>
      </c>
      <c r="K68" s="98">
        <f t="shared" si="25"/>
        <v>-10.157917200170715</v>
      </c>
      <c r="L68" s="99">
        <f t="shared" si="26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7"/>
        <v>1.5153890824622531</v>
      </c>
      <c r="T68" s="104">
        <v>2.35</v>
      </c>
      <c r="U68" s="104">
        <v>467.41</v>
      </c>
      <c r="V68" s="103">
        <f t="shared" si="28"/>
        <v>2.8489314750290355</v>
      </c>
      <c r="W68" s="103">
        <v>0.7</v>
      </c>
      <c r="X68" s="103">
        <v>1.18</v>
      </c>
      <c r="Y68" s="98">
        <f t="shared" si="29"/>
        <v>1.88</v>
      </c>
      <c r="Z68" s="99">
        <f t="shared" si="30"/>
        <v>0.60951444663764909</v>
      </c>
      <c r="AA68" s="100">
        <v>5</v>
      </c>
      <c r="AB68" s="102">
        <v>57917</v>
      </c>
      <c r="AC68" s="105">
        <v>135</v>
      </c>
      <c r="AD68" s="106">
        <f t="shared" si="41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2"/>
        <v>0.24793236301369861</v>
      </c>
      <c r="AP68" s="114">
        <f t="shared" si="43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4"/>
        <v>2.6515208613420542</v>
      </c>
      <c r="AV68" s="100">
        <v>3</v>
      </c>
      <c r="AW68" s="102">
        <v>39407</v>
      </c>
      <c r="AX68" s="105">
        <v>57917</v>
      </c>
      <c r="AY68" s="116">
        <f t="shared" si="35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50"/>
        <v>0</v>
      </c>
      <c r="BJ68" s="100">
        <v>5</v>
      </c>
      <c r="BK68" s="102">
        <v>57917</v>
      </c>
      <c r="BL68" s="105">
        <v>62423</v>
      </c>
      <c r="BM68" s="122">
        <f t="shared" si="48"/>
        <v>1.0778009910734327</v>
      </c>
      <c r="BN68" s="100">
        <v>3</v>
      </c>
      <c r="BO68" s="123" t="s">
        <v>105</v>
      </c>
      <c r="BP68" s="105">
        <v>0</v>
      </c>
      <c r="BQ68" s="337">
        <v>50000</v>
      </c>
      <c r="BR68" s="106">
        <f t="shared" si="38"/>
        <v>23.752969121140143</v>
      </c>
      <c r="BS68" s="120">
        <v>5</v>
      </c>
      <c r="BT68" s="269">
        <f t="shared" si="46"/>
        <v>23</v>
      </c>
      <c r="BU68" s="126">
        <f t="shared" si="47"/>
        <v>18</v>
      </c>
    </row>
    <row r="69" spans="3:73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4"/>
        <v>-6.1215932914046078</v>
      </c>
      <c r="K69" s="98">
        <f t="shared" si="25"/>
        <v>-3.3246977547495788</v>
      </c>
      <c r="L69" s="99">
        <f t="shared" si="26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7"/>
        <v>4.4816928197812649</v>
      </c>
      <c r="T69" s="104">
        <v>2.5099999999999998</v>
      </c>
      <c r="U69" s="104">
        <v>430.99</v>
      </c>
      <c r="V69" s="103">
        <f t="shared" si="28"/>
        <v>12.68319067998098</v>
      </c>
      <c r="W69" s="103">
        <v>1.24</v>
      </c>
      <c r="X69" s="103">
        <v>1.59</v>
      </c>
      <c r="Y69" s="98">
        <f t="shared" si="29"/>
        <v>2.83</v>
      </c>
      <c r="Z69" s="99">
        <f t="shared" si="30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5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339">
        <v>0</v>
      </c>
      <c r="BR69" s="106">
        <f t="shared" si="38"/>
        <v>0</v>
      </c>
      <c r="BS69" s="120">
        <v>5</v>
      </c>
      <c r="BT69" s="269" t="e">
        <f t="shared" si="46"/>
        <v>#VALUE!</v>
      </c>
      <c r="BU69" s="126" t="e">
        <f t="shared" si="47"/>
        <v>#VALUE!</v>
      </c>
    </row>
    <row r="70" spans="3:73" s="89" customFormat="1" ht="45" hidden="1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4"/>
        <v>-6.2184220753983652</v>
      </c>
      <c r="K70" s="98">
        <f t="shared" si="25"/>
        <v>-4.662188858158828</v>
      </c>
      <c r="L70" s="99">
        <f t="shared" si="26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7"/>
        <v>1.9707562568008703</v>
      </c>
      <c r="T70" s="104">
        <v>2.35</v>
      </c>
      <c r="U70" s="104">
        <v>467.41</v>
      </c>
      <c r="V70" s="103">
        <f t="shared" si="28"/>
        <v>3.5473612622415662</v>
      </c>
      <c r="W70" s="103">
        <v>0.65</v>
      </c>
      <c r="X70" s="103">
        <v>1.1499999999999999</v>
      </c>
      <c r="Y70" s="98">
        <f t="shared" si="29"/>
        <v>1.7999999999999998</v>
      </c>
      <c r="Z70" s="99">
        <f t="shared" si="30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51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2">AL70/AN70</f>
        <v>0.20547031963470322</v>
      </c>
      <c r="AP70" s="114">
        <f t="shared" ref="AP70:AP82" si="53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4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5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5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6">BL70/BK70</f>
        <v>1.3339970665362906</v>
      </c>
      <c r="BN70" s="100">
        <v>3</v>
      </c>
      <c r="BO70" s="123" t="s">
        <v>105</v>
      </c>
      <c r="BP70" s="105">
        <v>0</v>
      </c>
      <c r="BQ70" s="337">
        <v>0</v>
      </c>
      <c r="BR70" s="106">
        <f t="shared" si="38"/>
        <v>0</v>
      </c>
      <c r="BS70" s="120">
        <v>5</v>
      </c>
      <c r="BT70" s="269">
        <f t="shared" si="46"/>
        <v>26</v>
      </c>
      <c r="BU70" s="126">
        <f t="shared" si="47"/>
        <v>21</v>
      </c>
    </row>
    <row r="71" spans="3:73" s="89" customFormat="1" ht="56.25" hidden="1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4"/>
        <v>80.771663504111302</v>
      </c>
      <c r="K71" s="98">
        <f t="shared" si="25"/>
        <v>-8.6317135549872148</v>
      </c>
      <c r="L71" s="99">
        <f t="shared" si="26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7"/>
        <v>1.7668264110756124</v>
      </c>
      <c r="T71" s="104">
        <v>2.5099999999999998</v>
      </c>
      <c r="U71" s="104">
        <v>430.99</v>
      </c>
      <c r="V71" s="103">
        <f t="shared" si="28"/>
        <v>4.0283642172523972</v>
      </c>
      <c r="W71" s="103">
        <v>0.81</v>
      </c>
      <c r="X71" s="103">
        <v>1.47</v>
      </c>
      <c r="Y71" s="98">
        <f t="shared" si="29"/>
        <v>2.2800000000000002</v>
      </c>
      <c r="Z71" s="99">
        <f t="shared" si="30"/>
        <v>0.93467695706452525</v>
      </c>
      <c r="AA71" s="100">
        <v>5</v>
      </c>
      <c r="AB71" s="102">
        <v>73382</v>
      </c>
      <c r="AC71" s="105">
        <v>940</v>
      </c>
      <c r="AD71" s="106">
        <f t="shared" si="51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2"/>
        <v>0.33507762557077625</v>
      </c>
      <c r="AP71" s="114">
        <f t="shared" si="53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4"/>
        <v>1.8018598215252681</v>
      </c>
      <c r="AV71" s="100">
        <v>1</v>
      </c>
      <c r="AW71" s="102">
        <v>58290</v>
      </c>
      <c r="AX71" s="105">
        <v>73382</v>
      </c>
      <c r="AY71" s="116">
        <f t="shared" si="35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5"/>
        <v>0</v>
      </c>
      <c r="BJ71" s="100">
        <v>5</v>
      </c>
      <c r="BK71" s="102">
        <v>73382</v>
      </c>
      <c r="BL71" s="105">
        <v>120681</v>
      </c>
      <c r="BM71" s="122">
        <f t="shared" si="56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337">
        <v>0</v>
      </c>
      <c r="BR71" s="106">
        <f t="shared" si="38"/>
        <v>0</v>
      </c>
      <c r="BS71" s="120">
        <v>5</v>
      </c>
      <c r="BT71" s="269">
        <f t="shared" si="46"/>
        <v>28</v>
      </c>
      <c r="BU71" s="126">
        <f t="shared" si="47"/>
        <v>23</v>
      </c>
    </row>
    <row r="72" spans="3:73" s="89" customFormat="1" ht="60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4"/>
        <v>4.9937054133445145</v>
      </c>
      <c r="K72" s="98">
        <f t="shared" si="25"/>
        <v>19.313304721030036</v>
      </c>
      <c r="L72" s="99">
        <f t="shared" si="26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7"/>
        <v>1.822592194772646</v>
      </c>
      <c r="T72" s="104">
        <v>2.6</v>
      </c>
      <c r="U72" s="104">
        <v>590.78</v>
      </c>
      <c r="V72" s="103">
        <f t="shared" si="28"/>
        <v>4.4471249552452559</v>
      </c>
      <c r="W72" s="103">
        <v>0.93</v>
      </c>
      <c r="X72" s="103">
        <v>1.51</v>
      </c>
      <c r="Y72" s="98">
        <f t="shared" si="29"/>
        <v>2.44</v>
      </c>
      <c r="Z72" s="99">
        <f t="shared" si="30"/>
        <v>0.75275482501866275</v>
      </c>
      <c r="AA72" s="100">
        <v>5</v>
      </c>
      <c r="AB72" s="102">
        <v>94766</v>
      </c>
      <c r="AC72" s="105">
        <v>319</v>
      </c>
      <c r="AD72" s="106">
        <f t="shared" si="51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2"/>
        <v>0.44841602195566282</v>
      </c>
      <c r="AP72" s="114">
        <f t="shared" si="53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4"/>
        <v>1.9287511915684448</v>
      </c>
      <c r="AV72" s="100">
        <v>1</v>
      </c>
      <c r="AW72" s="102">
        <v>43073</v>
      </c>
      <c r="AX72" s="105">
        <v>94766</v>
      </c>
      <c r="AY72" s="116">
        <f t="shared" si="35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5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6"/>
        <v>1.327343139944706</v>
      </c>
      <c r="BN72" s="100">
        <v>3</v>
      </c>
      <c r="BO72" s="123" t="s">
        <v>105</v>
      </c>
      <c r="BP72" s="105">
        <v>0</v>
      </c>
      <c r="BQ72" s="337">
        <v>80000</v>
      </c>
      <c r="BR72" s="106">
        <f t="shared" si="38"/>
        <v>31.974420463629098</v>
      </c>
      <c r="BS72" s="120">
        <v>5</v>
      </c>
      <c r="BT72" s="269">
        <f t="shared" si="46"/>
        <v>27</v>
      </c>
      <c r="BU72" s="126">
        <f t="shared" si="47"/>
        <v>22</v>
      </c>
    </row>
    <row r="73" spans="3:73" s="89" customFormat="1" ht="67.5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4"/>
        <v>0.32167269802975795</v>
      </c>
      <c r="K73" s="98">
        <f t="shared" si="25"/>
        <v>1.9199346405228681</v>
      </c>
      <c r="L73" s="99">
        <f t="shared" si="26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7"/>
        <v>0.97954699121027711</v>
      </c>
      <c r="T73" s="104">
        <v>2.6</v>
      </c>
      <c r="U73" s="104">
        <v>590.78</v>
      </c>
      <c r="V73" s="103">
        <f t="shared" si="28"/>
        <v>2.6741632860040565</v>
      </c>
      <c r="W73" s="103">
        <v>1.04</v>
      </c>
      <c r="X73" s="103">
        <v>1.69</v>
      </c>
      <c r="Y73" s="98">
        <f t="shared" si="29"/>
        <v>2.73</v>
      </c>
      <c r="Z73" s="99">
        <f t="shared" si="30"/>
        <v>0.45264959646637604</v>
      </c>
      <c r="AA73" s="100">
        <v>5</v>
      </c>
      <c r="AB73" s="102">
        <v>143209</v>
      </c>
      <c r="AC73" s="105">
        <v>208</v>
      </c>
      <c r="AD73" s="106">
        <f t="shared" si="51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2"/>
        <v>0.37189898071804189</v>
      </c>
      <c r="AP73" s="114">
        <f t="shared" si="53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4"/>
        <v>1.2700181781502475</v>
      </c>
      <c r="AV73" s="100">
        <v>0</v>
      </c>
      <c r="AW73" s="102">
        <v>104543</v>
      </c>
      <c r="AX73" s="105">
        <v>143209</v>
      </c>
      <c r="AY73" s="116">
        <f t="shared" si="35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5"/>
        <v>0</v>
      </c>
      <c r="BJ73" s="100">
        <v>5</v>
      </c>
      <c r="BK73" s="102">
        <v>143209</v>
      </c>
      <c r="BL73" s="105">
        <v>198820</v>
      </c>
      <c r="BM73" s="122">
        <f t="shared" si="56"/>
        <v>1.3883205664448464</v>
      </c>
      <c r="BN73" s="100">
        <v>3</v>
      </c>
      <c r="BO73" s="123" t="s">
        <v>105</v>
      </c>
      <c r="BP73" s="105">
        <v>0</v>
      </c>
      <c r="BQ73" s="337">
        <v>50000</v>
      </c>
      <c r="BR73" s="106">
        <f t="shared" si="38"/>
        <v>10.020040080160321</v>
      </c>
      <c r="BS73" s="120">
        <v>5</v>
      </c>
      <c r="BT73" s="269">
        <f t="shared" si="46"/>
        <v>27</v>
      </c>
      <c r="BU73" s="126">
        <f t="shared" si="47"/>
        <v>22</v>
      </c>
    </row>
    <row r="74" spans="3:73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4"/>
        <v>6.3845863241405425</v>
      </c>
      <c r="K74" s="98">
        <f t="shared" si="25"/>
        <v>-7.6115485564304493</v>
      </c>
      <c r="L74" s="99">
        <f t="shared" si="26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7"/>
        <v>2.7854186564788286</v>
      </c>
      <c r="T74" s="104">
        <v>2.48</v>
      </c>
      <c r="U74" s="104">
        <v>500.76</v>
      </c>
      <c r="V74" s="103">
        <f t="shared" si="28"/>
        <v>7.4621365807067823</v>
      </c>
      <c r="W74" s="204">
        <v>0.78400000000000003</v>
      </c>
      <c r="X74" s="204">
        <v>1.895</v>
      </c>
      <c r="Y74" s="98">
        <f t="shared" si="29"/>
        <v>2.6790000000000003</v>
      </c>
      <c r="Z74" s="99">
        <f t="shared" si="30"/>
        <v>1.4901622694917289</v>
      </c>
      <c r="AA74" s="100">
        <v>5</v>
      </c>
      <c r="AB74" s="102">
        <v>35788</v>
      </c>
      <c r="AC74" s="105">
        <v>461.5</v>
      </c>
      <c r="AD74" s="106">
        <f t="shared" si="51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2"/>
        <v>0.19609863013698628</v>
      </c>
      <c r="AP74" s="114">
        <f t="shared" si="53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4"/>
        <v>2.1684643283518299</v>
      </c>
      <c r="AV74" s="100">
        <v>1</v>
      </c>
      <c r="AW74" s="102">
        <v>28630</v>
      </c>
      <c r="AX74" s="105">
        <v>35788</v>
      </c>
      <c r="AY74" s="116">
        <f t="shared" si="35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5"/>
        <v>0</v>
      </c>
      <c r="BJ74" s="100">
        <v>5</v>
      </c>
      <c r="BK74" s="102">
        <v>35788</v>
      </c>
      <c r="BL74" s="105">
        <v>77085</v>
      </c>
      <c r="BM74" s="122">
        <f t="shared" si="56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337">
        <v>0</v>
      </c>
      <c r="BR74" s="106">
        <f t="shared" si="38"/>
        <v>0</v>
      </c>
      <c r="BS74" s="120">
        <v>5</v>
      </c>
      <c r="BT74" s="269">
        <f t="shared" si="46"/>
        <v>28</v>
      </c>
      <c r="BU74" s="126">
        <f t="shared" si="47"/>
        <v>23</v>
      </c>
    </row>
    <row r="75" spans="3:73" s="89" customFormat="1" ht="56.25" hidden="1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4"/>
        <v>-1.8600097895252077</v>
      </c>
      <c r="K75" s="98">
        <f t="shared" si="25"/>
        <v>-9.8065677013045445</v>
      </c>
      <c r="L75" s="99">
        <f t="shared" si="26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7"/>
        <v>4.8803016022620165</v>
      </c>
      <c r="T75" s="104">
        <v>2.35</v>
      </c>
      <c r="U75" s="104">
        <v>467.41</v>
      </c>
      <c r="V75" s="103">
        <f t="shared" si="28"/>
        <v>10.443845428840715</v>
      </c>
      <c r="W75" s="103">
        <v>1.04</v>
      </c>
      <c r="X75" s="103">
        <v>1.1000000000000001</v>
      </c>
      <c r="Y75" s="98">
        <f t="shared" si="29"/>
        <v>2.14</v>
      </c>
      <c r="Z75" s="99">
        <f t="shared" si="30"/>
        <v>2.2344077852080004</v>
      </c>
      <c r="AA75" s="100">
        <v>3</v>
      </c>
      <c r="AB75" s="102">
        <v>73828</v>
      </c>
      <c r="AC75" s="105">
        <v>533</v>
      </c>
      <c r="AD75" s="106">
        <f t="shared" si="51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2"/>
        <v>0.53228550829127608</v>
      </c>
      <c r="AP75" s="114">
        <f t="shared" si="53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4"/>
        <v>1.0677707597926289</v>
      </c>
      <c r="AV75" s="100">
        <v>0</v>
      </c>
      <c r="AW75" s="102">
        <v>63018</v>
      </c>
      <c r="AX75" s="105">
        <v>73828</v>
      </c>
      <c r="AY75" s="116">
        <f t="shared" si="35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5"/>
        <v>0.22292669440958415</v>
      </c>
      <c r="BJ75" s="100">
        <v>3</v>
      </c>
      <c r="BK75" s="102">
        <v>73828</v>
      </c>
      <c r="BL75" s="105">
        <v>57583</v>
      </c>
      <c r="BM75" s="122">
        <f t="shared" si="56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337">
        <v>0</v>
      </c>
      <c r="BR75" s="106">
        <f t="shared" si="38"/>
        <v>0</v>
      </c>
      <c r="BS75" s="120">
        <v>5</v>
      </c>
      <c r="BT75" s="269">
        <f t="shared" si="46"/>
        <v>25</v>
      </c>
      <c r="BU75" s="126">
        <f t="shared" si="47"/>
        <v>20</v>
      </c>
    </row>
    <row r="76" spans="3:73" s="89" customFormat="1" ht="45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4"/>
        <v>-4.7611540280624354</v>
      </c>
      <c r="K76" s="98">
        <f t="shared" si="25"/>
        <v>-4.2782443352875958</v>
      </c>
      <c r="L76" s="99">
        <f t="shared" si="26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7"/>
        <v>2.8983388097845926</v>
      </c>
      <c r="T76" s="104">
        <v>2.5099999999999998</v>
      </c>
      <c r="U76" s="104">
        <v>430.99</v>
      </c>
      <c r="V76" s="103">
        <f t="shared" si="28"/>
        <v>6.7531294267981012</v>
      </c>
      <c r="W76" s="103">
        <v>1.08</v>
      </c>
      <c r="X76" s="103">
        <v>1.25</v>
      </c>
      <c r="Y76" s="98">
        <f t="shared" si="29"/>
        <v>2.33</v>
      </c>
      <c r="Z76" s="99">
        <f t="shared" si="30"/>
        <v>1.5668877298308781</v>
      </c>
      <c r="AA76" s="100">
        <v>5</v>
      </c>
      <c r="AB76" s="102">
        <v>259010</v>
      </c>
      <c r="AC76" s="105">
        <v>298</v>
      </c>
      <c r="AD76" s="106">
        <f t="shared" si="51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2"/>
        <v>0.33791258969341159</v>
      </c>
      <c r="AP76" s="114">
        <f t="shared" si="53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4"/>
        <v>2.2502330915684934</v>
      </c>
      <c r="AV76" s="100">
        <v>1</v>
      </c>
      <c r="AW76" s="102">
        <v>206199</v>
      </c>
      <c r="AX76" s="105">
        <v>259010</v>
      </c>
      <c r="AY76" s="116">
        <f t="shared" si="35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5"/>
        <v>0.30401548854754068</v>
      </c>
      <c r="BJ76" s="100">
        <v>3</v>
      </c>
      <c r="BK76" s="102">
        <v>259010</v>
      </c>
      <c r="BL76" s="105">
        <v>377303</v>
      </c>
      <c r="BM76" s="122">
        <f t="shared" si="56"/>
        <v>1.4567120960580673</v>
      </c>
      <c r="BN76" s="100">
        <v>3</v>
      </c>
      <c r="BO76" s="123" t="s">
        <v>105</v>
      </c>
      <c r="BP76" s="105">
        <v>0</v>
      </c>
      <c r="BQ76" s="337">
        <v>380000</v>
      </c>
      <c r="BR76" s="106">
        <f t="shared" si="38"/>
        <v>62.903492799205431</v>
      </c>
      <c r="BS76" s="120">
        <v>5</v>
      </c>
      <c r="BT76" s="269">
        <f t="shared" si="46"/>
        <v>25</v>
      </c>
      <c r="BU76" s="126">
        <f t="shared" si="47"/>
        <v>20</v>
      </c>
    </row>
    <row r="77" spans="3:73" s="89" customFormat="1" ht="67.5" hidden="1" x14ac:dyDescent="0.2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4"/>
        <v>-7.7411551254913888</v>
      </c>
      <c r="K77" s="98">
        <f t="shared" si="25"/>
        <v>3.8461538461538538</v>
      </c>
      <c r="L77" s="99">
        <f t="shared" si="26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7"/>
        <v>3.9350725774813653</v>
      </c>
      <c r="T77" s="104">
        <v>2.6</v>
      </c>
      <c r="U77" s="104">
        <v>590.78</v>
      </c>
      <c r="V77" s="103">
        <f t="shared" si="28"/>
        <v>7.7520929776382905</v>
      </c>
      <c r="W77" s="103">
        <v>0.91</v>
      </c>
      <c r="X77" s="103">
        <v>1.06</v>
      </c>
      <c r="Y77" s="98">
        <f t="shared" si="29"/>
        <v>1.9700000000000002</v>
      </c>
      <c r="Z77" s="99">
        <f t="shared" si="30"/>
        <v>1.312179318466822</v>
      </c>
      <c r="AA77" s="100">
        <v>5</v>
      </c>
      <c r="AB77" s="102">
        <v>151863</v>
      </c>
      <c r="AC77" s="105">
        <v>317</v>
      </c>
      <c r="AD77" s="106">
        <f t="shared" si="51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52"/>
        <v>0.66041748206131767</v>
      </c>
      <c r="AP77" s="114">
        <f t="shared" si="53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4"/>
        <v>0.77861333577200542</v>
      </c>
      <c r="AV77" s="100">
        <v>0</v>
      </c>
      <c r="AW77" s="102">
        <v>134105</v>
      </c>
      <c r="AX77" s="105">
        <v>151863</v>
      </c>
      <c r="AY77" s="116">
        <f t="shared" si="35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6"/>
        <v>1.1930687527574195</v>
      </c>
      <c r="BN77" s="100">
        <v>3</v>
      </c>
      <c r="BO77" s="123" t="s">
        <v>105</v>
      </c>
      <c r="BP77" s="105">
        <v>0</v>
      </c>
      <c r="BQ77" s="337">
        <v>0</v>
      </c>
      <c r="BR77" s="106">
        <f t="shared" si="38"/>
        <v>0</v>
      </c>
      <c r="BS77" s="120">
        <v>5</v>
      </c>
      <c r="BT77" s="269" t="e">
        <f t="shared" si="46"/>
        <v>#VALUE!</v>
      </c>
      <c r="BU77" s="126" t="e">
        <f t="shared" si="47"/>
        <v>#VALUE!</v>
      </c>
    </row>
    <row r="78" spans="3:73" s="89" customFormat="1" ht="56.25" hidden="1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4"/>
        <v>-15.113226124056439</v>
      </c>
      <c r="K78" s="98">
        <f t="shared" si="25"/>
        <v>-3.7581395348837248</v>
      </c>
      <c r="L78" s="99">
        <f t="shared" si="26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7"/>
        <v>1.8239374587095354</v>
      </c>
      <c r="T78" s="104">
        <v>2.5099999999999998</v>
      </c>
      <c r="U78" s="104">
        <v>430.99</v>
      </c>
      <c r="V78" s="103">
        <f t="shared" si="28"/>
        <v>4.0491411583351686</v>
      </c>
      <c r="W78" s="103">
        <v>0.91</v>
      </c>
      <c r="X78" s="103">
        <v>1.31</v>
      </c>
      <c r="Y78" s="98">
        <f t="shared" si="29"/>
        <v>2.2200000000000002</v>
      </c>
      <c r="Z78" s="99">
        <f t="shared" si="30"/>
        <v>0.93949770489690443</v>
      </c>
      <c r="AA78" s="100">
        <v>5</v>
      </c>
      <c r="AB78" s="102">
        <v>297200</v>
      </c>
      <c r="AC78" s="105">
        <v>207.5</v>
      </c>
      <c r="AD78" s="106">
        <f t="shared" si="51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52"/>
        <v>0.4071232876712329</v>
      </c>
      <c r="AP78" s="114">
        <f t="shared" si="53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4"/>
        <v>2.2971091714048724</v>
      </c>
      <c r="AV78" s="100">
        <v>1</v>
      </c>
      <c r="AW78" s="102">
        <v>147947</v>
      </c>
      <c r="AX78" s="105">
        <v>297200</v>
      </c>
      <c r="AY78" s="116">
        <f t="shared" si="35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6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337">
        <v>0</v>
      </c>
      <c r="BR78" s="106">
        <f t="shared" si="38"/>
        <v>0</v>
      </c>
      <c r="BS78" s="120">
        <v>5</v>
      </c>
      <c r="BT78" s="269" t="e">
        <f t="shared" si="46"/>
        <v>#VALUE!</v>
      </c>
      <c r="BU78" s="126" t="e">
        <f t="shared" si="47"/>
        <v>#VALUE!</v>
      </c>
    </row>
    <row r="79" spans="3:73" s="89" customFormat="1" ht="33.75" hidden="1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4"/>
        <v>-23.349753694581281</v>
      </c>
      <c r="K79" s="98">
        <f t="shared" si="25"/>
        <v>-17.628374801482266</v>
      </c>
      <c r="L79" s="99">
        <f t="shared" si="26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7"/>
        <v>3.7854207224745835</v>
      </c>
      <c r="T79" s="104">
        <v>2.6</v>
      </c>
      <c r="U79" s="104">
        <v>590.78</v>
      </c>
      <c r="V79" s="103">
        <f t="shared" si="28"/>
        <v>6.7759030932295046</v>
      </c>
      <c r="W79" s="103">
        <v>0.76</v>
      </c>
      <c r="X79" s="103">
        <v>1.03</v>
      </c>
      <c r="Y79" s="98">
        <f t="shared" si="29"/>
        <v>1.79</v>
      </c>
      <c r="Z79" s="99">
        <f t="shared" si="30"/>
        <v>1.1469418553826307</v>
      </c>
      <c r="AA79" s="100">
        <v>5</v>
      </c>
      <c r="AB79" s="102">
        <v>144000</v>
      </c>
      <c r="AC79" s="105">
        <v>653</v>
      </c>
      <c r="AD79" s="106">
        <f t="shared" si="51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2"/>
        <v>0.41528478731074259</v>
      </c>
      <c r="AP79" s="114">
        <f t="shared" si="53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4"/>
        <v>2.3853956710884332</v>
      </c>
      <c r="AV79" s="100">
        <v>1</v>
      </c>
      <c r="AW79" s="102">
        <v>140100</v>
      </c>
      <c r="AX79" s="105">
        <v>144000</v>
      </c>
      <c r="AY79" s="116">
        <f t="shared" si="35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6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337">
        <v>0</v>
      </c>
      <c r="BR79" s="106">
        <f t="shared" si="38"/>
        <v>0</v>
      </c>
      <c r="BS79" s="120">
        <v>5</v>
      </c>
      <c r="BT79" s="269">
        <f t="shared" si="46"/>
        <v>24</v>
      </c>
      <c r="BU79" s="126">
        <f t="shared" si="47"/>
        <v>19</v>
      </c>
    </row>
    <row r="80" spans="3:73" s="89" customFormat="1" ht="56.25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4"/>
        <v>-8.4400189663347618</v>
      </c>
      <c r="K80" s="98">
        <f t="shared" si="25"/>
        <v>-7.2971675468074864</v>
      </c>
      <c r="L80" s="99">
        <f t="shared" si="26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7"/>
        <v>2.7725238663484486</v>
      </c>
      <c r="T80" s="104">
        <v>2.5099999999999998</v>
      </c>
      <c r="U80" s="104">
        <v>430.99</v>
      </c>
      <c r="V80" s="103">
        <f t="shared" si="28"/>
        <v>6.487705847255369</v>
      </c>
      <c r="W80" s="103">
        <v>0.88</v>
      </c>
      <c r="X80" s="103">
        <v>1.46</v>
      </c>
      <c r="Y80" s="98">
        <f t="shared" si="29"/>
        <v>2.34</v>
      </c>
      <c r="Z80" s="99">
        <f t="shared" si="30"/>
        <v>1.5053031038435623</v>
      </c>
      <c r="AA80" s="100">
        <v>5</v>
      </c>
      <c r="AB80" s="102">
        <v>65197</v>
      </c>
      <c r="AC80" s="105">
        <v>1212</v>
      </c>
      <c r="AD80" s="106">
        <f t="shared" si="51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2"/>
        <v>0.44655479452054792</v>
      </c>
      <c r="AP80" s="114">
        <f t="shared" si="53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4"/>
        <v>1.9472026043635893</v>
      </c>
      <c r="AV80" s="100">
        <v>1</v>
      </c>
      <c r="AW80" s="102">
        <v>56341</v>
      </c>
      <c r="AX80" s="105">
        <v>65197</v>
      </c>
      <c r="AY80" s="116">
        <f t="shared" si="35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6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337">
        <v>325000</v>
      </c>
      <c r="BR80" s="106">
        <f t="shared" si="38"/>
        <v>168.306576903159</v>
      </c>
      <c r="BS80" s="120">
        <v>5</v>
      </c>
      <c r="BT80" s="269">
        <f t="shared" si="46"/>
        <v>29</v>
      </c>
      <c r="BU80" s="126">
        <f t="shared" si="47"/>
        <v>24</v>
      </c>
    </row>
    <row r="81" spans="3:73" s="89" customFormat="1" ht="45.75" thickBot="1" x14ac:dyDescent="0.25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4"/>
        <v>67.147435897435912</v>
      </c>
      <c r="K81" s="98">
        <f t="shared" si="25"/>
        <v>-0.76117982873454082</v>
      </c>
      <c r="L81" s="99">
        <f t="shared" si="26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7"/>
        <v>3.1120912220309811</v>
      </c>
      <c r="T81" s="104">
        <v>2.48</v>
      </c>
      <c r="U81" s="104">
        <v>500.76</v>
      </c>
      <c r="V81" s="103">
        <f t="shared" si="28"/>
        <v>7.5001398450946652</v>
      </c>
      <c r="W81" s="103">
        <v>0.86</v>
      </c>
      <c r="X81" s="103">
        <v>1.55</v>
      </c>
      <c r="Y81" s="98">
        <f t="shared" si="29"/>
        <v>2.41</v>
      </c>
      <c r="Z81" s="99">
        <f t="shared" si="30"/>
        <v>1.4977513869108288</v>
      </c>
      <c r="AA81" s="100">
        <v>5</v>
      </c>
      <c r="AB81" s="102">
        <v>44000</v>
      </c>
      <c r="AC81" s="105">
        <v>500</v>
      </c>
      <c r="AD81" s="106">
        <f t="shared" si="51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2"/>
        <v>0.33485540334855401</v>
      </c>
      <c r="AP81" s="114">
        <f t="shared" si="53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4"/>
        <v>1.870703259005146</v>
      </c>
      <c r="AV81" s="100">
        <v>1</v>
      </c>
      <c r="AW81" s="102">
        <v>33000</v>
      </c>
      <c r="AX81" s="105">
        <v>44000</v>
      </c>
      <c r="AY81" s="116">
        <f t="shared" si="35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6"/>
        <v>1.1491363636363636</v>
      </c>
      <c r="BN81" s="100">
        <v>3</v>
      </c>
      <c r="BO81" s="123" t="s">
        <v>105</v>
      </c>
      <c r="BP81" s="105">
        <v>0</v>
      </c>
      <c r="BQ81" s="337">
        <v>180000</v>
      </c>
      <c r="BR81" s="222">
        <f t="shared" si="38"/>
        <v>86.289549376797694</v>
      </c>
      <c r="BS81" s="236">
        <v>5</v>
      </c>
      <c r="BT81" s="277">
        <f t="shared" si="46"/>
        <v>28</v>
      </c>
      <c r="BU81" s="325">
        <f t="shared" si="47"/>
        <v>23</v>
      </c>
    </row>
    <row r="82" spans="3:73" s="89" customFormat="1" ht="79.5" hidden="1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4"/>
        <v>2.3263027295285355</v>
      </c>
      <c r="K82" s="213">
        <f t="shared" si="25"/>
        <v>2.644679527069087</v>
      </c>
      <c r="L82" s="214">
        <f t="shared" si="26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7"/>
        <v>2.0261314655172415</v>
      </c>
      <c r="T82" s="220">
        <v>2.25</v>
      </c>
      <c r="U82" s="220">
        <v>376.14</v>
      </c>
      <c r="V82" s="219">
        <f t="shared" si="28"/>
        <v>3.9306950431034484</v>
      </c>
      <c r="W82" s="219">
        <v>0.63</v>
      </c>
      <c r="X82" s="219">
        <v>1.31</v>
      </c>
      <c r="Y82" s="213">
        <f t="shared" si="29"/>
        <v>1.94</v>
      </c>
      <c r="Z82" s="214">
        <f t="shared" si="30"/>
        <v>1.0450085189300389</v>
      </c>
      <c r="AA82" s="215">
        <v>5</v>
      </c>
      <c r="AB82" s="217">
        <v>66581</v>
      </c>
      <c r="AC82" s="221">
        <v>91</v>
      </c>
      <c r="AD82" s="222">
        <f t="shared" si="51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2"/>
        <v>6.7560629122272967E-2</v>
      </c>
      <c r="AP82" s="230">
        <f t="shared" si="53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4"/>
        <v>8.9453659328387936</v>
      </c>
      <c r="AV82" s="215">
        <v>5</v>
      </c>
      <c r="AW82" s="217">
        <v>56063</v>
      </c>
      <c r="AX82" s="221">
        <v>66581</v>
      </c>
      <c r="AY82" s="232">
        <f t="shared" si="35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6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1998100</v>
      </c>
      <c r="BR82" s="342" t="e">
        <f>IF(#REF!=0,0,BQ82/#REF!)+#REF!/E82</f>
        <v>#REF!</v>
      </c>
      <c r="BS82" s="343">
        <v>3</v>
      </c>
    </row>
    <row r="83" spans="3:73" ht="15.75" x14ac:dyDescent="0.25">
      <c r="AF83" s="241"/>
      <c r="AG83" s="241"/>
      <c r="AH83" s="241"/>
      <c r="AI83" s="241"/>
      <c r="BS83" s="2" t="s">
        <v>295</v>
      </c>
      <c r="BT83" s="335">
        <v>836</v>
      </c>
      <c r="BU83" s="335">
        <v>671</v>
      </c>
    </row>
    <row r="84" spans="3:73" ht="15.75" x14ac:dyDescent="0.25">
      <c r="BS84" s="4" t="s">
        <v>11</v>
      </c>
      <c r="BT84" s="327">
        <v>33</v>
      </c>
      <c r="BU84" s="327">
        <v>33</v>
      </c>
    </row>
    <row r="85" spans="3:73" ht="16.5" thickBot="1" x14ac:dyDescent="0.3">
      <c r="BS85" s="4" t="s">
        <v>12</v>
      </c>
      <c r="BT85" s="328">
        <v>25</v>
      </c>
      <c r="BU85" s="328">
        <v>20.3</v>
      </c>
    </row>
  </sheetData>
  <mergeCells count="72"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T2:BT3"/>
    <mergeCell ref="BU2:BU3"/>
    <mergeCell ref="H3:H5"/>
    <mergeCell ref="I3:I5"/>
    <mergeCell ref="J3:J5"/>
    <mergeCell ref="K3:K5"/>
    <mergeCell ref="AB3:AB5"/>
    <mergeCell ref="AC3:AC5"/>
    <mergeCell ref="AQ4:AR4"/>
    <mergeCell ref="AU4:AV4"/>
    <mergeCell ref="BK2:BK4"/>
    <mergeCell ref="BL2:BL4"/>
    <mergeCell ref="BM2:BN3"/>
    <mergeCell ref="BO2:BP3"/>
    <mergeCell ref="BQ2:BQ5"/>
    <mergeCell ref="BR2:BS3"/>
    <mergeCell ref="BR4:BS4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6" fitToWidth="0" fitToHeight="0" orientation="landscape" horizontalDpi="0" verticalDpi="0" copie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5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customWidth="1"/>
    <col min="6" max="6" width="9.5703125" style="19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customWidth="1"/>
    <col min="13" max="13" width="9.28515625" style="19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customWidth="1"/>
    <col min="27" max="27" width="10.28515625" style="19" customWidth="1"/>
    <col min="28" max="28" width="20.42578125" style="19" hidden="1" customWidth="1"/>
    <col min="29" max="29" width="23.7109375" style="19" hidden="1" customWidth="1"/>
    <col min="30" max="31" width="10" style="19" hidden="1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4" width="10" style="19" hidden="1" customWidth="1"/>
    <col min="45" max="45" width="20.28515625" style="19" hidden="1" customWidth="1"/>
    <col min="46" max="46" width="10" style="19" hidden="1" customWidth="1"/>
    <col min="47" max="48" width="10" style="19" customWidth="1"/>
    <col min="49" max="49" width="12.7109375" style="19" hidden="1" customWidth="1"/>
    <col min="50" max="50" width="16.7109375" style="19" hidden="1" customWidth="1"/>
    <col min="51" max="52" width="10" style="19" customWidth="1"/>
    <col min="53" max="53" width="14.5703125" style="19" hidden="1" customWidth="1"/>
    <col min="54" max="54" width="10" style="19" hidden="1" customWidth="1"/>
    <col min="55" max="55" width="27.140625" style="19" hidden="1" customWidth="1"/>
    <col min="56" max="56" width="10" style="19" hidden="1" customWidth="1"/>
    <col min="57" max="57" width="14.7109375" style="19" hidden="1" customWidth="1"/>
    <col min="58" max="58" width="10" style="19" hidden="1" customWidth="1"/>
    <col min="59" max="59" width="11.42578125" style="19" hidden="1" customWidth="1"/>
    <col min="60" max="60" width="10" style="43" hidden="1" customWidth="1"/>
    <col min="61" max="62" width="10" style="19" customWidth="1"/>
    <col min="63" max="64" width="10" style="19" hidden="1" customWidth="1"/>
    <col min="65" max="66" width="10" style="19" customWidth="1"/>
    <col min="67" max="67" width="17.42578125" style="19" hidden="1" customWidth="1"/>
    <col min="68" max="68" width="10" style="19" hidden="1" customWidth="1"/>
    <col min="69" max="69" width="12.28515625" style="19" hidden="1" customWidth="1"/>
    <col min="70" max="70" width="10" style="19" customWidth="1"/>
    <col min="71" max="71" width="11.42578125" style="19" customWidth="1"/>
    <col min="72" max="72" width="9.140625" customWidth="1"/>
  </cols>
  <sheetData>
    <row r="1" spans="3:73" ht="15.75" thickBot="1" x14ac:dyDescent="0.3"/>
    <row r="2" spans="3:73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252" t="s">
        <v>299</v>
      </c>
      <c r="BR2" s="247" t="s">
        <v>70</v>
      </c>
      <c r="BS2" s="247"/>
      <c r="BT2" s="248" t="s">
        <v>71</v>
      </c>
      <c r="BU2" s="248" t="s">
        <v>72</v>
      </c>
    </row>
    <row r="3" spans="3:73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252"/>
      <c r="BR3" s="247"/>
      <c r="BS3" s="247"/>
      <c r="BT3" s="248"/>
      <c r="BU3" s="248"/>
    </row>
    <row r="4" spans="3:73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252"/>
      <c r="BR4" s="329">
        <v>16</v>
      </c>
      <c r="BS4" s="329"/>
      <c r="BT4" s="50">
        <v>17</v>
      </c>
      <c r="BU4" s="46">
        <v>18</v>
      </c>
    </row>
    <row r="5" spans="3:73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252"/>
      <c r="BR5" s="321" t="s">
        <v>81</v>
      </c>
      <c r="BS5" s="45" t="s">
        <v>80</v>
      </c>
      <c r="BT5" s="50" t="s">
        <v>82</v>
      </c>
      <c r="BU5" s="46" t="s">
        <v>82</v>
      </c>
    </row>
    <row r="6" spans="3:73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75"/>
      <c r="BR6" s="87"/>
      <c r="BS6" s="83"/>
      <c r="BT6" s="86"/>
      <c r="BU6" s="345"/>
    </row>
    <row r="7" spans="3:73" s="89" customFormat="1" ht="33.75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102">
        <v>1524000</v>
      </c>
      <c r="BR7" s="316">
        <f>BQ7/E7</f>
        <v>17.734953218824188</v>
      </c>
      <c r="BS7" s="120">
        <v>5</v>
      </c>
      <c r="BT7" s="133">
        <f>F7+M7+AA7+AV7+AZ7+BJ7+BN7+BS7</f>
        <v>18</v>
      </c>
      <c r="BU7" s="331">
        <f>F7+M7+AA7+AV7+AZ7+BJ7+BN7</f>
        <v>13</v>
      </c>
    </row>
    <row r="8" spans="3:73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102">
        <v>22709867</v>
      </c>
      <c r="BR8" s="316">
        <f>BQ8/E8</f>
        <v>33.959999940184588</v>
      </c>
      <c r="BS8" s="120">
        <v>5</v>
      </c>
      <c r="BT8" s="133">
        <f>F8+M8+AA8+AV8+AZ8+BJ8+BN8+BS8</f>
        <v>23</v>
      </c>
      <c r="BU8" s="331">
        <f>F8+M8+AA8+AV8+AZ8+BJ8+BN8</f>
        <v>18</v>
      </c>
    </row>
    <row r="9" spans="3:73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69"/>
      <c r="BR9" s="346"/>
      <c r="BS9" s="149"/>
      <c r="BT9" s="150"/>
      <c r="BU9" s="150"/>
    </row>
    <row r="10" spans="3:73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102">
        <v>0</v>
      </c>
      <c r="BR10" s="316">
        <f t="shared" ref="BR10:BR33" si="15">BQ10/E10</f>
        <v>0</v>
      </c>
      <c r="BS10" s="120">
        <v>5</v>
      </c>
      <c r="BT10" s="133">
        <f t="shared" ref="BT10:BT33" si="16">F10+M10+AA10+AV10+AZ10+BJ10+BN10+BS10</f>
        <v>20</v>
      </c>
      <c r="BU10" s="331">
        <f t="shared" ref="BU10:BU33" si="17">F10+M10+AA10+AV10+AZ10+BJ10+BN10</f>
        <v>15</v>
      </c>
    </row>
    <row r="11" spans="3:73" s="89" customFormat="1" ht="56.25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108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102">
        <v>130000</v>
      </c>
      <c r="BR11" s="316">
        <f t="shared" si="15"/>
        <v>7.9603208621639823</v>
      </c>
      <c r="BS11" s="120">
        <v>5</v>
      </c>
      <c r="BT11" s="133">
        <f t="shared" si="16"/>
        <v>24</v>
      </c>
      <c r="BU11" s="331">
        <f t="shared" si="17"/>
        <v>19</v>
      </c>
    </row>
    <row r="12" spans="3:73" s="89" customFormat="1" ht="56.25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102">
        <v>920000</v>
      </c>
      <c r="BR12" s="316">
        <f t="shared" si="15"/>
        <v>83.788706739526418</v>
      </c>
      <c r="BS12" s="120">
        <v>5</v>
      </c>
      <c r="BT12" s="133">
        <f t="shared" si="16"/>
        <v>23</v>
      </c>
      <c r="BU12" s="331">
        <f t="shared" si="17"/>
        <v>18</v>
      </c>
    </row>
    <row r="13" spans="3:73" s="89" customFormat="1" ht="45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102">
        <v>22000</v>
      </c>
      <c r="BR13" s="316">
        <f t="shared" si="15"/>
        <v>2.62592504177608</v>
      </c>
      <c r="BS13" s="120">
        <v>5</v>
      </c>
      <c r="BT13" s="133">
        <f t="shared" si="16"/>
        <v>23</v>
      </c>
      <c r="BU13" s="331">
        <f t="shared" si="17"/>
        <v>18</v>
      </c>
    </row>
    <row r="14" spans="3:73" s="89" customFormat="1" ht="56.25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56" t="s">
        <v>108</v>
      </c>
      <c r="BF14" s="93">
        <v>2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102">
        <v>390000</v>
      </c>
      <c r="BR14" s="316">
        <f t="shared" si="15"/>
        <v>6.8399452804377567</v>
      </c>
      <c r="BS14" s="120">
        <v>5</v>
      </c>
      <c r="BT14" s="133">
        <f t="shared" si="16"/>
        <v>25</v>
      </c>
      <c r="BU14" s="331">
        <f t="shared" si="17"/>
        <v>20</v>
      </c>
    </row>
    <row r="15" spans="3:73" s="89" customFormat="1" ht="56.25" hidden="1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102">
        <v>0</v>
      </c>
      <c r="BR15" s="316">
        <f t="shared" si="15"/>
        <v>0</v>
      </c>
      <c r="BS15" s="120">
        <v>5</v>
      </c>
      <c r="BT15" s="133">
        <f t="shared" si="16"/>
        <v>28</v>
      </c>
      <c r="BU15" s="331">
        <f t="shared" si="17"/>
        <v>23</v>
      </c>
    </row>
    <row r="16" spans="3:73" s="89" customFormat="1" ht="45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102">
        <v>1050000</v>
      </c>
      <c r="BR16" s="316">
        <f t="shared" si="15"/>
        <v>18.893387314439945</v>
      </c>
      <c r="BS16" s="120">
        <v>5</v>
      </c>
      <c r="BT16" s="133">
        <f t="shared" si="16"/>
        <v>26</v>
      </c>
      <c r="BU16" s="331">
        <f t="shared" si="17"/>
        <v>21</v>
      </c>
    </row>
    <row r="17" spans="3:80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102">
        <v>0</v>
      </c>
      <c r="BR17" s="316">
        <f t="shared" si="15"/>
        <v>0</v>
      </c>
      <c r="BS17" s="120">
        <v>5</v>
      </c>
      <c r="BT17" s="133">
        <f t="shared" si="16"/>
        <v>22</v>
      </c>
      <c r="BU17" s="331">
        <f t="shared" si="17"/>
        <v>17</v>
      </c>
    </row>
    <row r="18" spans="3:80" s="89" customFormat="1" ht="56.25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102">
        <v>80000</v>
      </c>
      <c r="BR18" s="316">
        <f t="shared" si="15"/>
        <v>7.1193379015751539</v>
      </c>
      <c r="BS18" s="120">
        <v>5</v>
      </c>
      <c r="BT18" s="133">
        <f t="shared" si="16"/>
        <v>28</v>
      </c>
      <c r="BU18" s="331">
        <f t="shared" si="17"/>
        <v>23</v>
      </c>
    </row>
    <row r="19" spans="3:80" s="89" customFormat="1" ht="60" hidden="1" customHeight="1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102">
        <v>0</v>
      </c>
      <c r="BR19" s="316">
        <f t="shared" si="15"/>
        <v>0</v>
      </c>
      <c r="BS19" s="120">
        <v>5</v>
      </c>
      <c r="BT19" s="133" t="e">
        <f t="shared" si="16"/>
        <v>#VALUE!</v>
      </c>
      <c r="BU19" s="331" t="e">
        <f t="shared" si="17"/>
        <v>#VALUE!</v>
      </c>
      <c r="BV19"/>
      <c r="BX19"/>
      <c r="BY19"/>
      <c r="BZ19"/>
      <c r="CA19"/>
      <c r="CB19"/>
    </row>
    <row r="20" spans="3:80" s="89" customFormat="1" ht="72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102">
        <v>2800000</v>
      </c>
      <c r="BR20" s="316">
        <f t="shared" si="15"/>
        <v>37.514905475836379</v>
      </c>
      <c r="BS20" s="120">
        <v>5</v>
      </c>
      <c r="BT20" s="133">
        <f t="shared" si="16"/>
        <v>30</v>
      </c>
      <c r="BU20" s="331">
        <f t="shared" si="17"/>
        <v>25</v>
      </c>
      <c r="BV20"/>
      <c r="BX20"/>
      <c r="BY20"/>
      <c r="BZ20"/>
      <c r="CA20"/>
      <c r="CB20"/>
    </row>
    <row r="21" spans="3:80" s="89" customFormat="1" ht="57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102">
        <v>40000</v>
      </c>
      <c r="BR21" s="316">
        <f t="shared" si="15"/>
        <v>5.4817048101959713</v>
      </c>
      <c r="BS21" s="120">
        <v>5</v>
      </c>
      <c r="BT21" s="133">
        <f t="shared" si="16"/>
        <v>22</v>
      </c>
      <c r="BU21" s="331">
        <f t="shared" si="17"/>
        <v>17</v>
      </c>
      <c r="BV21"/>
      <c r="BX21"/>
      <c r="BY21"/>
      <c r="BZ21"/>
      <c r="CA21"/>
      <c r="CB21"/>
    </row>
    <row r="22" spans="3:80" s="89" customFormat="1" ht="56.25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102">
        <v>50000</v>
      </c>
      <c r="BR22" s="316">
        <f t="shared" si="15"/>
        <v>6.2421972534332086</v>
      </c>
      <c r="BS22" s="120">
        <v>5</v>
      </c>
      <c r="BT22" s="133">
        <f t="shared" si="16"/>
        <v>26</v>
      </c>
      <c r="BU22" s="331">
        <f t="shared" si="17"/>
        <v>21</v>
      </c>
      <c r="BV22"/>
      <c r="BX22"/>
      <c r="BY22"/>
      <c r="BZ22"/>
      <c r="CA22"/>
      <c r="CB22"/>
    </row>
    <row r="23" spans="3:80" s="89" customFormat="1" ht="60" hidden="1" customHeight="1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102">
        <v>0</v>
      </c>
      <c r="BR23" s="316">
        <f t="shared" si="15"/>
        <v>0</v>
      </c>
      <c r="BS23" s="120">
        <v>5</v>
      </c>
      <c r="BT23" s="133" t="e">
        <f t="shared" si="16"/>
        <v>#VALUE!</v>
      </c>
      <c r="BU23" s="331" t="e">
        <f t="shared" si="17"/>
        <v>#VALUE!</v>
      </c>
      <c r="BV23"/>
      <c r="BX23"/>
      <c r="BY23"/>
      <c r="BZ23"/>
      <c r="CA23"/>
      <c r="CB23"/>
    </row>
    <row r="24" spans="3:80" s="89" customFormat="1" ht="40.9" hidden="1" customHeight="1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8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9">AL24/AN24</f>
        <v>0.61864999007345645</v>
      </c>
      <c r="AP24" s="114">
        <f t="shared" ref="AP24:AP33" si="20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1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2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102">
        <v>0</v>
      </c>
      <c r="BR24" s="316">
        <f t="shared" si="15"/>
        <v>0</v>
      </c>
      <c r="BS24" s="120">
        <v>5</v>
      </c>
      <c r="BT24" s="133" t="e">
        <f t="shared" si="16"/>
        <v>#VALUE!</v>
      </c>
      <c r="BU24" s="331" t="e">
        <f t="shared" si="17"/>
        <v>#VALUE!</v>
      </c>
      <c r="BV24"/>
      <c r="BX24"/>
      <c r="BY24"/>
      <c r="BZ24"/>
      <c r="CA24"/>
      <c r="CB24"/>
    </row>
    <row r="25" spans="3:80" s="89" customFormat="1" ht="42" hidden="1" customHeight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8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9"/>
        <v>0.57411078395627224</v>
      </c>
      <c r="AP25" s="114">
        <f t="shared" si="20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1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3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2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102">
        <v>0</v>
      </c>
      <c r="BR25" s="316">
        <f t="shared" si="15"/>
        <v>0</v>
      </c>
      <c r="BS25" s="120">
        <v>5</v>
      </c>
      <c r="BT25" s="133">
        <f t="shared" si="16"/>
        <v>18</v>
      </c>
      <c r="BU25" s="331">
        <f t="shared" si="17"/>
        <v>13</v>
      </c>
      <c r="BV25"/>
      <c r="BX25"/>
      <c r="BY25"/>
      <c r="BZ25"/>
      <c r="CA25"/>
      <c r="CB25"/>
    </row>
    <row r="26" spans="3:80" s="89" customFormat="1" ht="21.6" hidden="1" customHeight="1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8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9"/>
        <v>0.63299956741167984</v>
      </c>
      <c r="AP26" s="114">
        <f t="shared" si="20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1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3"/>
        <v>0.1196926202521037</v>
      </c>
      <c r="BJ26" s="100">
        <v>3</v>
      </c>
      <c r="BK26" s="102">
        <v>2194926</v>
      </c>
      <c r="BL26" s="105">
        <v>869999</v>
      </c>
      <c r="BM26" s="122">
        <f t="shared" si="22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102">
        <v>0</v>
      </c>
      <c r="BR26" s="316">
        <f t="shared" si="15"/>
        <v>0</v>
      </c>
      <c r="BS26" s="120">
        <v>5</v>
      </c>
      <c r="BT26" s="133">
        <f t="shared" si="16"/>
        <v>23</v>
      </c>
      <c r="BU26" s="331">
        <f t="shared" si="17"/>
        <v>18</v>
      </c>
      <c r="BV26"/>
      <c r="BX26"/>
      <c r="BY26"/>
      <c r="BZ26"/>
      <c r="CA26"/>
      <c r="CB26"/>
    </row>
    <row r="27" spans="3:80" s="89" customFormat="1" ht="56.25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8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9"/>
        <v>0.42593888303477345</v>
      </c>
      <c r="AP27" s="114">
        <f t="shared" si="20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1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3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2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102">
        <v>250000</v>
      </c>
      <c r="BR27" s="316">
        <f t="shared" si="15"/>
        <v>12.727828123409022</v>
      </c>
      <c r="BS27" s="120">
        <v>5</v>
      </c>
      <c r="BT27" s="133">
        <f t="shared" si="16"/>
        <v>23</v>
      </c>
      <c r="BU27" s="331">
        <f t="shared" si="17"/>
        <v>18</v>
      </c>
      <c r="BV27"/>
      <c r="BX27"/>
      <c r="BY27"/>
      <c r="BZ27"/>
      <c r="CA27"/>
      <c r="CB27"/>
    </row>
    <row r="28" spans="3:80" s="89" customFormat="1" ht="67.5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8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9"/>
        <v>0.2848050579557429</v>
      </c>
      <c r="AP28" s="114">
        <f t="shared" si="20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1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3"/>
        <v>0.319102107474665</v>
      </c>
      <c r="BJ28" s="100">
        <v>3</v>
      </c>
      <c r="BK28" s="102">
        <v>304065</v>
      </c>
      <c r="BL28" s="105">
        <v>394000</v>
      </c>
      <c r="BM28" s="122">
        <f t="shared" si="22"/>
        <v>1.2957755743015473</v>
      </c>
      <c r="BN28" s="100">
        <v>3</v>
      </c>
      <c r="BO28" s="123" t="s">
        <v>105</v>
      </c>
      <c r="BP28" s="105">
        <v>0</v>
      </c>
      <c r="BQ28" s="102">
        <v>50000</v>
      </c>
      <c r="BR28" s="316">
        <f t="shared" si="15"/>
        <v>4.4931703810208479</v>
      </c>
      <c r="BS28" s="120">
        <v>5</v>
      </c>
      <c r="BT28" s="133">
        <f t="shared" si="16"/>
        <v>25</v>
      </c>
      <c r="BU28" s="331">
        <f t="shared" si="17"/>
        <v>20</v>
      </c>
      <c r="BV28"/>
      <c r="BX28"/>
      <c r="BY28"/>
      <c r="BZ28"/>
      <c r="CA28"/>
      <c r="CB28"/>
    </row>
    <row r="29" spans="3:80" s="89" customFormat="1" ht="40.9" hidden="1" customHeight="1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8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9"/>
        <v>0.58151164937414612</v>
      </c>
      <c r="AP29" s="114">
        <f t="shared" si="20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1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3"/>
        <v>0.15448703400661737</v>
      </c>
      <c r="BJ29" s="100">
        <v>3</v>
      </c>
      <c r="BK29" s="102">
        <v>787454</v>
      </c>
      <c r="BL29" s="105">
        <v>372079</v>
      </c>
      <c r="BM29" s="122">
        <f t="shared" si="22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102">
        <v>0</v>
      </c>
      <c r="BR29" s="316">
        <f t="shared" si="15"/>
        <v>0</v>
      </c>
      <c r="BS29" s="120">
        <v>5</v>
      </c>
      <c r="BT29" s="133">
        <f t="shared" si="16"/>
        <v>24</v>
      </c>
      <c r="BU29" s="331">
        <f t="shared" si="17"/>
        <v>19</v>
      </c>
      <c r="BV29"/>
      <c r="BX29"/>
      <c r="BY29"/>
      <c r="BZ29"/>
      <c r="CA29"/>
      <c r="CB29"/>
    </row>
    <row r="30" spans="3:80" s="89" customFormat="1" ht="61.15" hidden="1" customHeight="1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8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9"/>
        <v>0.30135948089401587</v>
      </c>
      <c r="AP30" s="114">
        <f t="shared" si="20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1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3"/>
        <v>0.14666382180693202</v>
      </c>
      <c r="BJ30" s="100">
        <v>3</v>
      </c>
      <c r="BK30" s="102">
        <v>522482</v>
      </c>
      <c r="BL30" s="105">
        <v>735251</v>
      </c>
      <c r="BM30" s="122">
        <f t="shared" si="22"/>
        <v>1.40722742601659</v>
      </c>
      <c r="BN30" s="100">
        <v>3</v>
      </c>
      <c r="BO30" s="123" t="s">
        <v>179</v>
      </c>
      <c r="BP30" s="105">
        <v>5</v>
      </c>
      <c r="BQ30" s="102">
        <v>0</v>
      </c>
      <c r="BR30" s="316">
        <f t="shared" si="15"/>
        <v>0</v>
      </c>
      <c r="BS30" s="120">
        <v>5</v>
      </c>
      <c r="BT30" s="133">
        <f t="shared" si="16"/>
        <v>24</v>
      </c>
      <c r="BU30" s="331">
        <f t="shared" si="17"/>
        <v>19</v>
      </c>
      <c r="BV30"/>
      <c r="BX30"/>
      <c r="BY30"/>
      <c r="BZ30"/>
      <c r="CA30"/>
      <c r="CB30"/>
    </row>
    <row r="31" spans="3:80" s="89" customFormat="1" ht="124.5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8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9"/>
        <v>0.42077299412915853</v>
      </c>
      <c r="AP31" s="114">
        <f t="shared" si="20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1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3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2"/>
        <v>1.2245434039485616</v>
      </c>
      <c r="BN31" s="100">
        <v>3</v>
      </c>
      <c r="BO31" s="123" t="s">
        <v>183</v>
      </c>
      <c r="BP31" s="105">
        <v>5</v>
      </c>
      <c r="BQ31" s="102">
        <v>1030000</v>
      </c>
      <c r="BR31" s="316">
        <f t="shared" si="15"/>
        <v>57.54511425219286</v>
      </c>
      <c r="BS31" s="120">
        <v>5</v>
      </c>
      <c r="BT31" s="133">
        <f t="shared" si="16"/>
        <v>26</v>
      </c>
      <c r="BU31" s="331">
        <f t="shared" si="17"/>
        <v>21</v>
      </c>
      <c r="BV31"/>
      <c r="BX31"/>
      <c r="BY31"/>
      <c r="BZ31"/>
      <c r="CA31"/>
      <c r="CB31"/>
    </row>
    <row r="32" spans="3:80" s="89" customFormat="1" ht="56.25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8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9"/>
        <v>0.32253515981735159</v>
      </c>
      <c r="AP32" s="114">
        <f t="shared" si="20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1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3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2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102">
        <v>950000</v>
      </c>
      <c r="BR32" s="316">
        <f t="shared" si="15"/>
        <v>35.335689045936398</v>
      </c>
      <c r="BS32" s="120">
        <v>5</v>
      </c>
      <c r="BT32" s="133">
        <f t="shared" si="16"/>
        <v>25</v>
      </c>
      <c r="BU32" s="331">
        <f t="shared" si="17"/>
        <v>20</v>
      </c>
      <c r="BV32"/>
      <c r="BX32"/>
      <c r="BY32"/>
      <c r="BZ32"/>
      <c r="CA32"/>
      <c r="CB32"/>
    </row>
    <row r="33" spans="3:80" s="89" customFormat="1" ht="72" hidden="1" customHeight="1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8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9"/>
        <v>0.3589209474885845</v>
      </c>
      <c r="AP33" s="114">
        <f t="shared" si="20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1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3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2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102">
        <v>0</v>
      </c>
      <c r="BR33" s="316">
        <f t="shared" si="15"/>
        <v>0</v>
      </c>
      <c r="BS33" s="120">
        <v>5</v>
      </c>
      <c r="BT33" s="133">
        <f t="shared" si="16"/>
        <v>23</v>
      </c>
      <c r="BU33" s="331">
        <f t="shared" si="17"/>
        <v>18</v>
      </c>
      <c r="BV33"/>
      <c r="BX33"/>
      <c r="BY33"/>
      <c r="BZ33"/>
      <c r="CA33"/>
      <c r="CB33"/>
    </row>
    <row r="34" spans="3:80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69"/>
      <c r="BR34" s="346"/>
      <c r="BS34" s="149"/>
      <c r="BT34" s="150"/>
      <c r="BU34" s="150"/>
      <c r="BV34"/>
      <c r="BX34"/>
      <c r="BY34"/>
      <c r="BZ34"/>
      <c r="CA34"/>
      <c r="CB34"/>
    </row>
    <row r="35" spans="3:80" s="89" customFormat="1" ht="40.9" hidden="1" customHeight="1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4">(E35/H35*100)-100</f>
        <v>-17.388400311699883</v>
      </c>
      <c r="K35" s="98">
        <f t="shared" ref="K35:K82" si="25">(E35/I35*100)-100</f>
        <v>-6.359621451104104</v>
      </c>
      <c r="L35" s="99">
        <f t="shared" ref="L35:L82" si="26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7">(R35/G35)/12</f>
        <v>2.6199880311190902</v>
      </c>
      <c r="T35" s="104">
        <v>2.48</v>
      </c>
      <c r="U35" s="104">
        <v>500.76</v>
      </c>
      <c r="V35" s="103">
        <f t="shared" ref="V35:V82" si="28">S35*Y35</f>
        <v>5.6853740275284252</v>
      </c>
      <c r="W35" s="103">
        <v>1.1000000000000001</v>
      </c>
      <c r="X35" s="103">
        <v>1.07</v>
      </c>
      <c r="Y35" s="98">
        <f t="shared" ref="Y35:Y82" si="29">X35+W35</f>
        <v>2.17</v>
      </c>
      <c r="Z35" s="99">
        <f t="shared" ref="Z35:Z82" si="30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1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2">AL35/AN35</f>
        <v>0.27003145611364787</v>
      </c>
      <c r="AP35" s="114">
        <f t="shared" ref="AP35:AP41" si="33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4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5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6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7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102">
        <v>0</v>
      </c>
      <c r="BR35" s="316">
        <f t="shared" ref="BR35:BR80" si="38">BQ35/E35</f>
        <v>0</v>
      </c>
      <c r="BS35" s="120">
        <v>5</v>
      </c>
      <c r="BT35" s="133">
        <f t="shared" ref="BT35:BT80" si="39">F35+M35+AA35+AV35+AZ35+BJ35+BN35+BS35</f>
        <v>23</v>
      </c>
      <c r="BU35" s="331">
        <f t="shared" ref="BU35:BU80" si="40">F35+M35+AA35+AV35+AZ35+BJ35+BN35</f>
        <v>18</v>
      </c>
      <c r="BV35"/>
      <c r="BX35"/>
      <c r="BY35"/>
      <c r="BZ35"/>
      <c r="CA35"/>
      <c r="CB35"/>
    </row>
    <row r="36" spans="3:80" s="89" customFormat="1" ht="57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4"/>
        <v>-15.72629051620649</v>
      </c>
      <c r="K36" s="98">
        <f t="shared" si="25"/>
        <v>-9.9615220179563977</v>
      </c>
      <c r="L36" s="99">
        <f t="shared" si="26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7"/>
        <v>1.7560912389839294</v>
      </c>
      <c r="T36" s="104">
        <v>2.35</v>
      </c>
      <c r="U36" s="104">
        <v>467.41</v>
      </c>
      <c r="V36" s="103">
        <f t="shared" si="28"/>
        <v>4.0038880248833593</v>
      </c>
      <c r="W36" s="103">
        <v>0.93</v>
      </c>
      <c r="X36" s="103">
        <v>1.35</v>
      </c>
      <c r="Y36" s="98">
        <f t="shared" si="29"/>
        <v>2.2800000000000002</v>
      </c>
      <c r="Z36" s="99">
        <f t="shared" si="30"/>
        <v>0.85661154551322372</v>
      </c>
      <c r="AA36" s="100">
        <v>5</v>
      </c>
      <c r="AB36" s="102">
        <v>192758</v>
      </c>
      <c r="AC36" s="105">
        <v>267</v>
      </c>
      <c r="AD36" s="106">
        <f t="shared" si="31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2"/>
        <v>0.30057149094424646</v>
      </c>
      <c r="AP36" s="114">
        <f t="shared" si="33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4"/>
        <v>3.2030356836619989</v>
      </c>
      <c r="AV36" s="100">
        <v>3</v>
      </c>
      <c r="AW36" s="102">
        <v>81300</v>
      </c>
      <c r="AX36" s="105">
        <v>192758</v>
      </c>
      <c r="AY36" s="116">
        <f t="shared" si="35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6"/>
        <v>0</v>
      </c>
      <c r="BJ36" s="100">
        <v>5</v>
      </c>
      <c r="BK36" s="102">
        <v>192758</v>
      </c>
      <c r="BL36" s="105">
        <v>184949</v>
      </c>
      <c r="BM36" s="122">
        <f t="shared" si="37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102">
        <v>50000</v>
      </c>
      <c r="BR36" s="316">
        <f t="shared" si="38"/>
        <v>11.870845204178538</v>
      </c>
      <c r="BS36" s="120">
        <v>5</v>
      </c>
      <c r="BT36" s="133">
        <f t="shared" si="39"/>
        <v>26</v>
      </c>
      <c r="BU36" s="331">
        <f t="shared" si="40"/>
        <v>21</v>
      </c>
      <c r="BV36"/>
      <c r="BX36"/>
      <c r="BY36"/>
      <c r="BZ36"/>
      <c r="CA36"/>
      <c r="CB36"/>
    </row>
    <row r="37" spans="3:80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4"/>
        <v>-22.040370976541197</v>
      </c>
      <c r="K37" s="98">
        <f t="shared" si="25"/>
        <v>-9.6598811480591706</v>
      </c>
      <c r="L37" s="99">
        <f t="shared" si="26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7"/>
        <v>2.0206383377012354</v>
      </c>
      <c r="T37" s="104">
        <v>2.5099999999999998</v>
      </c>
      <c r="U37" s="104">
        <v>430.99</v>
      </c>
      <c r="V37" s="103">
        <f t="shared" si="28"/>
        <v>5.0313894608760767</v>
      </c>
      <c r="W37" s="103">
        <v>1.07</v>
      </c>
      <c r="X37" s="103">
        <v>1.42</v>
      </c>
      <c r="Y37" s="98">
        <f t="shared" si="29"/>
        <v>2.4900000000000002</v>
      </c>
      <c r="Z37" s="99">
        <f t="shared" si="30"/>
        <v>1.1674028308953981</v>
      </c>
      <c r="AA37" s="100">
        <v>5</v>
      </c>
      <c r="AB37" s="102">
        <v>263093</v>
      </c>
      <c r="AC37" s="195">
        <v>112</v>
      </c>
      <c r="AD37" s="106">
        <f t="shared" si="31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2"/>
        <v>0.48053515981735162</v>
      </c>
      <c r="AP37" s="114">
        <f t="shared" si="33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4"/>
        <v>1.72833870126498</v>
      </c>
      <c r="AV37" s="100">
        <v>0</v>
      </c>
      <c r="AW37" s="102">
        <v>153116</v>
      </c>
      <c r="AX37" s="105">
        <v>263093</v>
      </c>
      <c r="AY37" s="116">
        <f t="shared" si="35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6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7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102">
        <v>0</v>
      </c>
      <c r="BR37" s="316">
        <f t="shared" si="38"/>
        <v>0</v>
      </c>
      <c r="BS37" s="120">
        <v>5</v>
      </c>
      <c r="BT37" s="133">
        <f t="shared" si="39"/>
        <v>24</v>
      </c>
      <c r="BU37" s="331">
        <f t="shared" si="40"/>
        <v>19</v>
      </c>
      <c r="BV37"/>
      <c r="BX37"/>
      <c r="BY37"/>
      <c r="BZ37"/>
      <c r="CA37"/>
      <c r="CB37"/>
    </row>
    <row r="38" spans="3:80" s="89" customFormat="1" ht="62.45" hidden="1" customHeight="1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4"/>
        <v>-8.8593576965669882</v>
      </c>
      <c r="K38" s="98">
        <f t="shared" si="25"/>
        <v>-9.560439560439562</v>
      </c>
      <c r="L38" s="99">
        <f t="shared" si="26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7"/>
        <v>1.5331761006289308</v>
      </c>
      <c r="T38" s="104">
        <v>2.48</v>
      </c>
      <c r="U38" s="104">
        <v>500.76</v>
      </c>
      <c r="V38" s="103">
        <f t="shared" si="28"/>
        <v>3.1430110062893077</v>
      </c>
      <c r="W38" s="103">
        <v>0.86</v>
      </c>
      <c r="X38" s="103">
        <v>1.19</v>
      </c>
      <c r="Y38" s="98">
        <f t="shared" si="29"/>
        <v>2.0499999999999998</v>
      </c>
      <c r="Z38" s="99">
        <f t="shared" si="30"/>
        <v>0.62764817603029543</v>
      </c>
      <c r="AA38" s="100">
        <v>5</v>
      </c>
      <c r="AB38" s="102">
        <v>80683</v>
      </c>
      <c r="AC38" s="105">
        <v>208</v>
      </c>
      <c r="AD38" s="106">
        <f t="shared" si="31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2"/>
        <v>0.32411923030570844</v>
      </c>
      <c r="AP38" s="114">
        <f t="shared" si="33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4"/>
        <v>2.2388211337880648</v>
      </c>
      <c r="AV38" s="100">
        <v>1</v>
      </c>
      <c r="AW38" s="102">
        <v>48755</v>
      </c>
      <c r="AX38" s="105">
        <v>80683</v>
      </c>
      <c r="AY38" s="116">
        <f t="shared" si="35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6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7"/>
        <v>1.3154072109366286</v>
      </c>
      <c r="BN38" s="100">
        <v>3</v>
      </c>
      <c r="BO38" s="123" t="s">
        <v>105</v>
      </c>
      <c r="BP38" s="105">
        <v>0</v>
      </c>
      <c r="BQ38" s="102">
        <v>0</v>
      </c>
      <c r="BR38" s="316">
        <f t="shared" si="38"/>
        <v>0</v>
      </c>
      <c r="BS38" s="120">
        <v>5</v>
      </c>
      <c r="BT38" s="133">
        <f t="shared" si="39"/>
        <v>25</v>
      </c>
      <c r="BU38" s="331">
        <f t="shared" si="40"/>
        <v>20</v>
      </c>
      <c r="BV38"/>
      <c r="BX38"/>
      <c r="BY38"/>
      <c r="BZ38"/>
      <c r="CA38"/>
      <c r="CB38"/>
    </row>
    <row r="39" spans="3:80" s="89" customFormat="1" ht="78.75" hidden="1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4"/>
        <v>18.657799274486095</v>
      </c>
      <c r="K39" s="98">
        <f t="shared" si="25"/>
        <v>19.060907546711974</v>
      </c>
      <c r="L39" s="99">
        <f t="shared" si="26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7"/>
        <v>3.1663788140472078</v>
      </c>
      <c r="T39" s="104">
        <v>2.6</v>
      </c>
      <c r="U39" s="104">
        <v>590.78</v>
      </c>
      <c r="V39" s="103">
        <f t="shared" si="28"/>
        <v>7.7259643062751868</v>
      </c>
      <c r="W39" s="103">
        <v>0.94</v>
      </c>
      <c r="X39" s="103">
        <v>1.5</v>
      </c>
      <c r="Y39" s="98">
        <f t="shared" si="29"/>
        <v>2.44</v>
      </c>
      <c r="Z39" s="99">
        <f t="shared" si="30"/>
        <v>1.3077565771141857</v>
      </c>
      <c r="AA39" s="100">
        <v>5</v>
      </c>
      <c r="AB39" s="102">
        <v>657000</v>
      </c>
      <c r="AC39" s="105">
        <v>544</v>
      </c>
      <c r="AD39" s="106">
        <f t="shared" si="31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2"/>
        <v>0.83720930232558144</v>
      </c>
      <c r="AP39" s="114">
        <f t="shared" si="33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4"/>
        <v>0.79281684567903521</v>
      </c>
      <c r="AV39" s="100">
        <v>0</v>
      </c>
      <c r="AW39" s="102">
        <v>479010</v>
      </c>
      <c r="AX39" s="105">
        <v>657000</v>
      </c>
      <c r="AY39" s="116">
        <f t="shared" si="35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6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7"/>
        <v>1.4349923896499239</v>
      </c>
      <c r="BN39" s="100">
        <v>3</v>
      </c>
      <c r="BO39" s="123" t="s">
        <v>105</v>
      </c>
      <c r="BP39" s="105">
        <v>0</v>
      </c>
      <c r="BQ39" s="102">
        <v>0</v>
      </c>
      <c r="BR39" s="316">
        <f t="shared" si="38"/>
        <v>0</v>
      </c>
      <c r="BS39" s="120">
        <v>5</v>
      </c>
      <c r="BT39" s="133">
        <f t="shared" si="39"/>
        <v>26</v>
      </c>
      <c r="BU39" s="331">
        <f t="shared" si="40"/>
        <v>21</v>
      </c>
    </row>
    <row r="40" spans="3:80" s="89" customFormat="1" ht="45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4"/>
        <v>13.661940130542433</v>
      </c>
      <c r="K40" s="98">
        <f t="shared" si="25"/>
        <v>1.671028790014077</v>
      </c>
      <c r="L40" s="99">
        <f t="shared" si="26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7"/>
        <v>4.9858845437616388</v>
      </c>
      <c r="T40" s="104">
        <v>2.6</v>
      </c>
      <c r="U40" s="104">
        <v>590.78</v>
      </c>
      <c r="V40" s="103">
        <f t="shared" si="28"/>
        <v>6.5315087523277473</v>
      </c>
      <c r="W40" s="103">
        <v>0.56999999999999995</v>
      </c>
      <c r="X40" s="103">
        <v>0.74</v>
      </c>
      <c r="Y40" s="98">
        <f t="shared" si="29"/>
        <v>1.31</v>
      </c>
      <c r="Z40" s="99">
        <f t="shared" si="30"/>
        <v>1.1055737757418578</v>
      </c>
      <c r="AA40" s="100">
        <v>5</v>
      </c>
      <c r="AB40" s="102">
        <v>322898</v>
      </c>
      <c r="AC40" s="105">
        <v>276</v>
      </c>
      <c r="AD40" s="106">
        <f t="shared" si="31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2"/>
        <v>0.68050158061116961</v>
      </c>
      <c r="AP40" s="114">
        <f t="shared" si="33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4"/>
        <v>1.2891565546753734</v>
      </c>
      <c r="AV40" s="100">
        <v>0</v>
      </c>
      <c r="AW40" s="102">
        <v>267742</v>
      </c>
      <c r="AX40" s="105">
        <v>322898</v>
      </c>
      <c r="AY40" s="116">
        <f t="shared" si="35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6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7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102">
        <v>30000</v>
      </c>
      <c r="BR40" s="316">
        <f t="shared" si="38"/>
        <v>5.9405940594059405</v>
      </c>
      <c r="BS40" s="120">
        <v>5</v>
      </c>
      <c r="BT40" s="133">
        <f t="shared" si="39"/>
        <v>23</v>
      </c>
      <c r="BU40" s="331">
        <f t="shared" si="40"/>
        <v>18</v>
      </c>
    </row>
    <row r="41" spans="3:80" s="89" customFormat="1" ht="45" hidden="1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4"/>
        <v>35.440180586907445</v>
      </c>
      <c r="K41" s="98">
        <f t="shared" si="25"/>
        <v>1.3000168833361414</v>
      </c>
      <c r="L41" s="99">
        <f t="shared" si="26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7"/>
        <v>3.9429778247096094</v>
      </c>
      <c r="T41" s="104">
        <v>2.6</v>
      </c>
      <c r="U41" s="104">
        <v>590.78</v>
      </c>
      <c r="V41" s="103">
        <f t="shared" si="28"/>
        <v>8.3591129883843731</v>
      </c>
      <c r="W41" s="103">
        <v>0.71</v>
      </c>
      <c r="X41" s="103">
        <v>1.41</v>
      </c>
      <c r="Y41" s="98">
        <f t="shared" si="29"/>
        <v>2.12</v>
      </c>
      <c r="Z41" s="99">
        <f t="shared" si="30"/>
        <v>1.4149282285088143</v>
      </c>
      <c r="AA41" s="100">
        <v>5</v>
      </c>
      <c r="AB41" s="102">
        <v>338889</v>
      </c>
      <c r="AC41" s="105">
        <v>419</v>
      </c>
      <c r="AD41" s="106">
        <f t="shared" si="31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2"/>
        <v>0.61897534246575336</v>
      </c>
      <c r="AP41" s="114">
        <f t="shared" si="33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4"/>
        <v>1.0929335062549514</v>
      </c>
      <c r="AV41" s="100">
        <v>0</v>
      </c>
      <c r="AW41" s="102">
        <v>268848</v>
      </c>
      <c r="AX41" s="105">
        <v>338889</v>
      </c>
      <c r="AY41" s="116">
        <f t="shared" si="35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6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7"/>
        <v>1.203107802259737</v>
      </c>
      <c r="BN41" s="100">
        <v>3</v>
      </c>
      <c r="BO41" s="123" t="s">
        <v>209</v>
      </c>
      <c r="BP41" s="105">
        <v>5</v>
      </c>
      <c r="BQ41" s="102">
        <v>0</v>
      </c>
      <c r="BR41" s="316">
        <f t="shared" si="38"/>
        <v>0</v>
      </c>
      <c r="BS41" s="120">
        <v>5</v>
      </c>
      <c r="BT41" s="133">
        <f t="shared" si="39"/>
        <v>25</v>
      </c>
      <c r="BU41" s="331">
        <f t="shared" si="40"/>
        <v>20</v>
      </c>
    </row>
    <row r="42" spans="3:80" s="89" customFormat="1" ht="60" hidden="1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4"/>
        <v>-15.729585006693441</v>
      </c>
      <c r="K42" s="98">
        <f t="shared" si="25"/>
        <v>0</v>
      </c>
      <c r="L42" s="99">
        <f t="shared" si="26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7"/>
        <v>4.4286404878774359</v>
      </c>
      <c r="T42" s="104">
        <v>2.6</v>
      </c>
      <c r="U42" s="104">
        <v>590.78</v>
      </c>
      <c r="V42" s="103">
        <f t="shared" si="28"/>
        <v>14.791659229510635</v>
      </c>
      <c r="W42" s="103">
        <v>1.33</v>
      </c>
      <c r="X42" s="103">
        <v>2.0099999999999998</v>
      </c>
      <c r="Y42" s="98">
        <f t="shared" si="29"/>
        <v>3.34</v>
      </c>
      <c r="Z42" s="99">
        <f t="shared" si="30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5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6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102">
        <v>0</v>
      </c>
      <c r="BR42" s="316">
        <f t="shared" si="38"/>
        <v>0</v>
      </c>
      <c r="BS42" s="120">
        <v>5</v>
      </c>
      <c r="BT42" s="133" t="e">
        <f t="shared" si="39"/>
        <v>#VALUE!</v>
      </c>
      <c r="BU42" s="331" t="e">
        <f t="shared" si="40"/>
        <v>#VALUE!</v>
      </c>
    </row>
    <row r="43" spans="3:80" s="89" customFormat="1" ht="56.25" hidden="1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4"/>
        <v>-4.3362831858406992</v>
      </c>
      <c r="K43" s="98">
        <f t="shared" si="25"/>
        <v>-4.3362831858406992</v>
      </c>
      <c r="L43" s="99">
        <f t="shared" si="26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7"/>
        <v>1.9206321538550926</v>
      </c>
      <c r="T43" s="104">
        <v>2.25</v>
      </c>
      <c r="U43" s="104">
        <v>376.14</v>
      </c>
      <c r="V43" s="103">
        <f t="shared" si="28"/>
        <v>3.7644390215559813</v>
      </c>
      <c r="W43" s="103">
        <v>0.85</v>
      </c>
      <c r="X43" s="103">
        <v>1.1100000000000001</v>
      </c>
      <c r="Y43" s="98">
        <f t="shared" si="29"/>
        <v>1.96</v>
      </c>
      <c r="Z43" s="99">
        <f t="shared" si="30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1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2">AL43/AN43</f>
        <v>0.59846414182111207</v>
      </c>
      <c r="AP43" s="114">
        <f t="shared" ref="AP43:AP68" si="43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4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5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102">
        <v>0</v>
      </c>
      <c r="BR43" s="316">
        <f t="shared" si="38"/>
        <v>0</v>
      </c>
      <c r="BS43" s="120">
        <v>5</v>
      </c>
      <c r="BT43" s="133" t="e">
        <f t="shared" si="39"/>
        <v>#VALUE!</v>
      </c>
      <c r="BU43" s="331" t="e">
        <f t="shared" si="40"/>
        <v>#VALUE!</v>
      </c>
    </row>
    <row r="44" spans="3:80" s="89" customFormat="1" ht="78.75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4"/>
        <v>-6.4838709677419359</v>
      </c>
      <c r="K44" s="98">
        <f t="shared" si="25"/>
        <v>-2.9460997656511552</v>
      </c>
      <c r="L44" s="99">
        <f t="shared" si="26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7"/>
        <v>2.1996951219512195</v>
      </c>
      <c r="T44" s="104">
        <v>2.35</v>
      </c>
      <c r="U44" s="104">
        <v>467.41</v>
      </c>
      <c r="V44" s="103">
        <f t="shared" si="28"/>
        <v>4.1134298780487804</v>
      </c>
      <c r="W44" s="103">
        <v>0.8</v>
      </c>
      <c r="X44" s="103">
        <v>1.07</v>
      </c>
      <c r="Y44" s="98">
        <f t="shared" si="29"/>
        <v>1.87</v>
      </c>
      <c r="Z44" s="99">
        <f t="shared" si="30"/>
        <v>0.88004746968374237</v>
      </c>
      <c r="AA44" s="100">
        <v>5</v>
      </c>
      <c r="AB44" s="102">
        <v>117413</v>
      </c>
      <c r="AC44" s="105">
        <v>289</v>
      </c>
      <c r="AD44" s="106">
        <f t="shared" si="41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2"/>
        <v>0.3368371225704655</v>
      </c>
      <c r="AP44" s="114">
        <f t="shared" si="43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4"/>
        <v>2.874403059285199</v>
      </c>
      <c r="AV44" s="100">
        <v>3</v>
      </c>
      <c r="AW44" s="102">
        <v>96843</v>
      </c>
      <c r="AX44" s="105">
        <v>117413</v>
      </c>
      <c r="AY44" s="116">
        <f t="shared" si="35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102">
        <v>30000</v>
      </c>
      <c r="BR44" s="316">
        <f t="shared" si="38"/>
        <v>10.348395998620214</v>
      </c>
      <c r="BS44" s="120">
        <v>5</v>
      </c>
      <c r="BT44" s="133">
        <f t="shared" si="39"/>
        <v>25</v>
      </c>
      <c r="BU44" s="331">
        <f t="shared" si="40"/>
        <v>20</v>
      </c>
    </row>
    <row r="45" spans="3:80" s="89" customFormat="1" ht="78.75" hidden="1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4"/>
        <v>0</v>
      </c>
      <c r="K45" s="98">
        <f t="shared" si="25"/>
        <v>0</v>
      </c>
      <c r="L45" s="99">
        <f t="shared" si="26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7"/>
        <v>2.9184346632890015</v>
      </c>
      <c r="T45" s="104">
        <v>2.6</v>
      </c>
      <c r="U45" s="104">
        <v>590.78</v>
      </c>
      <c r="V45" s="103">
        <f t="shared" si="28"/>
        <v>8.0256953240447544</v>
      </c>
      <c r="W45" s="103">
        <v>0.91</v>
      </c>
      <c r="X45" s="103">
        <v>1.84</v>
      </c>
      <c r="Y45" s="98">
        <f t="shared" si="29"/>
        <v>2.75</v>
      </c>
      <c r="Z45" s="99">
        <f t="shared" si="30"/>
        <v>1.3584913714148676</v>
      </c>
      <c r="AA45" s="100">
        <v>5</v>
      </c>
      <c r="AB45" s="102">
        <v>164486</v>
      </c>
      <c r="AC45" s="105">
        <v>523.75</v>
      </c>
      <c r="AD45" s="106">
        <f t="shared" si="41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2"/>
        <v>0.28165410958904114</v>
      </c>
      <c r="AP45" s="114">
        <f t="shared" si="43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4"/>
        <v>2.7613170632798205</v>
      </c>
      <c r="AV45" s="100">
        <v>3</v>
      </c>
      <c r="AW45" s="102">
        <v>116797</v>
      </c>
      <c r="AX45" s="105">
        <v>164486</v>
      </c>
      <c r="AY45" s="116">
        <f t="shared" si="35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102">
        <v>0</v>
      </c>
      <c r="BR45" s="316">
        <f t="shared" si="38"/>
        <v>0</v>
      </c>
      <c r="BS45" s="120">
        <v>5</v>
      </c>
      <c r="BT45" s="133" t="e">
        <f t="shared" si="39"/>
        <v>#VALUE!</v>
      </c>
      <c r="BU45" s="331" t="e">
        <f t="shared" si="40"/>
        <v>#VALUE!</v>
      </c>
    </row>
    <row r="46" spans="3:80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4"/>
        <v>-3.569928601427975</v>
      </c>
      <c r="K46" s="98">
        <f t="shared" si="25"/>
        <v>-9.4637223974763316</v>
      </c>
      <c r="L46" s="99">
        <f t="shared" si="26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7"/>
        <v>1.4988292890591739</v>
      </c>
      <c r="T46" s="104">
        <v>2.25</v>
      </c>
      <c r="U46" s="104">
        <v>376.14</v>
      </c>
      <c r="V46" s="103">
        <f t="shared" si="28"/>
        <v>4.0168624946785858</v>
      </c>
      <c r="W46" s="103">
        <v>1</v>
      </c>
      <c r="X46" s="103">
        <v>1.68</v>
      </c>
      <c r="Y46" s="98">
        <f t="shared" si="29"/>
        <v>2.6799999999999997</v>
      </c>
      <c r="Z46" s="99">
        <f t="shared" si="30"/>
        <v>1.0679168646457664</v>
      </c>
      <c r="AA46" s="100">
        <v>5</v>
      </c>
      <c r="AB46" s="102">
        <v>93690</v>
      </c>
      <c r="AC46" s="105">
        <v>420</v>
      </c>
      <c r="AD46" s="106">
        <f t="shared" si="41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2"/>
        <v>0.28520547945205477</v>
      </c>
      <c r="AP46" s="114">
        <f t="shared" si="43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4"/>
        <v>2.9279018032716539</v>
      </c>
      <c r="AV46" s="100">
        <v>3</v>
      </c>
      <c r="AW46" s="102">
        <v>39700</v>
      </c>
      <c r="AX46" s="105">
        <v>93690</v>
      </c>
      <c r="AY46" s="116">
        <f t="shared" si="35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5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102">
        <v>0</v>
      </c>
      <c r="BR46" s="316">
        <f t="shared" si="38"/>
        <v>0</v>
      </c>
      <c r="BS46" s="120">
        <v>5</v>
      </c>
      <c r="BT46" s="133">
        <f t="shared" si="39"/>
        <v>30</v>
      </c>
      <c r="BU46" s="331">
        <f t="shared" si="40"/>
        <v>25</v>
      </c>
    </row>
    <row r="47" spans="3:80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4"/>
        <v>-33.476599808978037</v>
      </c>
      <c r="K47" s="98">
        <f t="shared" si="25"/>
        <v>-16.58682634730539</v>
      </c>
      <c r="L47" s="99">
        <f t="shared" si="26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7"/>
        <v>3.3419818946007109</v>
      </c>
      <c r="T47" s="104">
        <v>2.35</v>
      </c>
      <c r="U47" s="104">
        <v>467.41</v>
      </c>
      <c r="V47" s="103">
        <f t="shared" si="28"/>
        <v>7.5194592628515995</v>
      </c>
      <c r="W47" s="103">
        <v>1.04</v>
      </c>
      <c r="X47" s="103">
        <v>1.21</v>
      </c>
      <c r="Y47" s="98">
        <f t="shared" si="29"/>
        <v>2.25</v>
      </c>
      <c r="Z47" s="99">
        <f t="shared" si="30"/>
        <v>1.6087501899513488</v>
      </c>
      <c r="AA47" s="100">
        <v>5</v>
      </c>
      <c r="AB47" s="102">
        <v>77443</v>
      </c>
      <c r="AC47" s="105">
        <v>662.5</v>
      </c>
      <c r="AD47" s="106">
        <f t="shared" si="41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2"/>
        <v>0.53043150684931506</v>
      </c>
      <c r="AP47" s="114">
        <f t="shared" si="43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4"/>
        <v>1.4881468028556057</v>
      </c>
      <c r="AV47" s="100">
        <v>0</v>
      </c>
      <c r="AW47" s="102">
        <v>58857</v>
      </c>
      <c r="AX47" s="105">
        <v>77443</v>
      </c>
      <c r="AY47" s="116">
        <f t="shared" si="35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5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102">
        <v>0</v>
      </c>
      <c r="BR47" s="316">
        <f t="shared" si="38"/>
        <v>0</v>
      </c>
      <c r="BS47" s="120">
        <v>5</v>
      </c>
      <c r="BT47" s="133" t="e">
        <f t="shared" si="39"/>
        <v>#VALUE!</v>
      </c>
      <c r="BU47" s="331" t="e">
        <f t="shared" si="40"/>
        <v>#VALUE!</v>
      </c>
    </row>
    <row r="48" spans="3:80" s="89" customFormat="1" ht="22.5" hidden="1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4"/>
        <v>-14.564643799472293</v>
      </c>
      <c r="K48" s="98">
        <f t="shared" si="25"/>
        <v>-11.043956043956044</v>
      </c>
      <c r="L48" s="99">
        <f t="shared" si="26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7"/>
        <v>2.464697767745172</v>
      </c>
      <c r="T48" s="104">
        <v>2.5099999999999998</v>
      </c>
      <c r="U48" s="104">
        <v>430.99</v>
      </c>
      <c r="V48" s="103">
        <f t="shared" si="28"/>
        <v>8.0349147228492601</v>
      </c>
      <c r="W48" s="103">
        <v>1.33</v>
      </c>
      <c r="X48" s="103">
        <v>1.93</v>
      </c>
      <c r="Y48" s="98">
        <f t="shared" si="29"/>
        <v>3.26</v>
      </c>
      <c r="Z48" s="99">
        <f t="shared" si="30"/>
        <v>1.8642926106984523</v>
      </c>
      <c r="AA48" s="100">
        <v>5</v>
      </c>
      <c r="AB48" s="102">
        <v>50433</v>
      </c>
      <c r="AC48" s="105">
        <v>230</v>
      </c>
      <c r="AD48" s="106">
        <f t="shared" si="41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2"/>
        <v>0.34543150684931506</v>
      </c>
      <c r="AP48" s="114">
        <f t="shared" si="43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4"/>
        <v>2.4741507075462286</v>
      </c>
      <c r="AV48" s="100">
        <v>1</v>
      </c>
      <c r="AW48" s="102">
        <v>39307</v>
      </c>
      <c r="AX48" s="105">
        <v>50433</v>
      </c>
      <c r="AY48" s="116">
        <f t="shared" si="35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5"/>
        <v>0</v>
      </c>
      <c r="BJ48" s="100">
        <v>5</v>
      </c>
      <c r="BK48" s="102">
        <v>50433</v>
      </c>
      <c r="BL48" s="105">
        <v>128183</v>
      </c>
      <c r="BM48" s="122">
        <f t="shared" ref="BM48:BM68" si="46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102">
        <v>0</v>
      </c>
      <c r="BR48" s="316">
        <f t="shared" si="38"/>
        <v>0</v>
      </c>
      <c r="BS48" s="120">
        <v>5</v>
      </c>
      <c r="BT48" s="133">
        <f t="shared" si="39"/>
        <v>23</v>
      </c>
      <c r="BU48" s="331">
        <f t="shared" si="40"/>
        <v>18</v>
      </c>
    </row>
    <row r="49" spans="3:73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4"/>
        <v>-8.0491132332878692</v>
      </c>
      <c r="K49" s="98">
        <f t="shared" si="25"/>
        <v>-7.013106461255461</v>
      </c>
      <c r="L49" s="99">
        <f t="shared" si="26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7"/>
        <v>2.8431672696910657</v>
      </c>
      <c r="T49" s="104">
        <v>2.35</v>
      </c>
      <c r="U49" s="104">
        <v>467.41</v>
      </c>
      <c r="V49" s="103">
        <f t="shared" si="28"/>
        <v>3.8382758140829392</v>
      </c>
      <c r="W49" s="103">
        <v>0.5</v>
      </c>
      <c r="X49" s="103">
        <v>0.85</v>
      </c>
      <c r="Y49" s="98">
        <f t="shared" si="29"/>
        <v>1.35</v>
      </c>
      <c r="Z49" s="99">
        <f t="shared" si="30"/>
        <v>0.82117965257117709</v>
      </c>
      <c r="AA49" s="100">
        <v>5</v>
      </c>
      <c r="AB49" s="102">
        <v>137549</v>
      </c>
      <c r="AC49" s="105">
        <v>316</v>
      </c>
      <c r="AD49" s="106">
        <f t="shared" si="41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2"/>
        <v>0.53835225048923685</v>
      </c>
      <c r="AP49" s="114">
        <f t="shared" si="43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4"/>
        <v>1.6706310505715649</v>
      </c>
      <c r="AV49" s="100">
        <v>0</v>
      </c>
      <c r="AW49" s="102">
        <v>122586</v>
      </c>
      <c r="AX49" s="105">
        <v>137549</v>
      </c>
      <c r="AY49" s="116">
        <f t="shared" si="35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5"/>
        <v>0.33327723245935087</v>
      </c>
      <c r="BJ49" s="100">
        <v>5</v>
      </c>
      <c r="BK49" s="102">
        <v>137549</v>
      </c>
      <c r="BL49" s="105">
        <v>28526</v>
      </c>
      <c r="BM49" s="122">
        <f t="shared" si="46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102">
        <v>0</v>
      </c>
      <c r="BR49" s="316">
        <f t="shared" si="38"/>
        <v>0</v>
      </c>
      <c r="BS49" s="120">
        <v>5</v>
      </c>
      <c r="BT49" s="133">
        <f t="shared" si="39"/>
        <v>20</v>
      </c>
      <c r="BU49" s="331">
        <f t="shared" si="40"/>
        <v>15</v>
      </c>
    </row>
    <row r="50" spans="3:73" s="89" customFormat="1" ht="45" hidden="1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4"/>
        <v>-6.3732057416267907</v>
      </c>
      <c r="K50" s="98">
        <f t="shared" si="25"/>
        <v>-4.0972358361105705</v>
      </c>
      <c r="L50" s="99">
        <f t="shared" si="26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7"/>
        <v>2.7485154394299287</v>
      </c>
      <c r="T50" s="104">
        <v>2.48</v>
      </c>
      <c r="U50" s="104">
        <v>500.76</v>
      </c>
      <c r="V50" s="103">
        <f t="shared" si="28"/>
        <v>6.2666152019002386</v>
      </c>
      <c r="W50" s="103">
        <v>0.71</v>
      </c>
      <c r="X50" s="103">
        <v>1.57</v>
      </c>
      <c r="Y50" s="98">
        <f t="shared" si="29"/>
        <v>2.2800000000000002</v>
      </c>
      <c r="Z50" s="99">
        <f t="shared" si="30"/>
        <v>1.2514208806414728</v>
      </c>
      <c r="AA50" s="100">
        <v>5</v>
      </c>
      <c r="AB50" s="102">
        <v>151169</v>
      </c>
      <c r="AC50" s="105">
        <v>445</v>
      </c>
      <c r="AD50" s="106">
        <f t="shared" si="41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2"/>
        <v>0.37651058530510584</v>
      </c>
      <c r="AP50" s="114">
        <f t="shared" si="43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4"/>
        <v>1.8249563957190269</v>
      </c>
      <c r="AV50" s="100">
        <v>1</v>
      </c>
      <c r="AW50" s="102">
        <v>130688</v>
      </c>
      <c r="AX50" s="105">
        <v>151169</v>
      </c>
      <c r="AY50" s="116">
        <f t="shared" si="35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5"/>
        <v>3.5774598047185147</v>
      </c>
      <c r="BJ50" s="100">
        <v>0</v>
      </c>
      <c r="BK50" s="102">
        <v>151169</v>
      </c>
      <c r="BL50" s="105">
        <v>163737</v>
      </c>
      <c r="BM50" s="122">
        <f t="shared" si="46"/>
        <v>1.083138738762577</v>
      </c>
      <c r="BN50" s="100">
        <v>3</v>
      </c>
      <c r="BO50" s="123" t="s">
        <v>170</v>
      </c>
      <c r="BP50" s="105">
        <v>1</v>
      </c>
      <c r="BQ50" s="102">
        <v>0</v>
      </c>
      <c r="BR50" s="316">
        <f t="shared" si="38"/>
        <v>0</v>
      </c>
      <c r="BS50" s="120">
        <v>5</v>
      </c>
      <c r="BT50" s="133">
        <f t="shared" si="39"/>
        <v>18</v>
      </c>
      <c r="BU50" s="331">
        <f t="shared" si="40"/>
        <v>13</v>
      </c>
    </row>
    <row r="51" spans="3:73" s="89" customFormat="1" ht="78.75" hidden="1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4"/>
        <v>53.321634494860859</v>
      </c>
      <c r="K51" s="98">
        <f t="shared" si="25"/>
        <v>-4.9867950908808467</v>
      </c>
      <c r="L51" s="99">
        <f t="shared" si="26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7"/>
        <v>2.9974696356275303</v>
      </c>
      <c r="T51" s="104" t="s">
        <v>231</v>
      </c>
      <c r="U51" s="104">
        <v>590.78</v>
      </c>
      <c r="V51" s="103">
        <f t="shared" si="28"/>
        <v>6.2946862348178136</v>
      </c>
      <c r="W51" s="103">
        <v>0.88</v>
      </c>
      <c r="X51" s="103">
        <v>1.22</v>
      </c>
      <c r="Y51" s="98">
        <f t="shared" si="29"/>
        <v>2.1</v>
      </c>
      <c r="Z51" s="99">
        <f t="shared" si="30"/>
        <v>1.065487361592778</v>
      </c>
      <c r="AA51" s="100">
        <v>5</v>
      </c>
      <c r="AB51" s="102">
        <v>126273</v>
      </c>
      <c r="AC51" s="105">
        <v>716</v>
      </c>
      <c r="AD51" s="106">
        <f t="shared" si="41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2"/>
        <v>0.41882981193406082</v>
      </c>
      <c r="AP51" s="114">
        <f t="shared" si="43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4"/>
        <v>0.83429100456907124</v>
      </c>
      <c r="AV51" s="100">
        <v>0</v>
      </c>
      <c r="AW51" s="102">
        <v>116372</v>
      </c>
      <c r="AX51" s="105">
        <v>126273</v>
      </c>
      <c r="AY51" s="116">
        <f t="shared" si="35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5"/>
        <v>1.2144610349764777</v>
      </c>
      <c r="BJ51" s="100">
        <v>0</v>
      </c>
      <c r="BK51" s="102">
        <v>126273</v>
      </c>
      <c r="BL51" s="105">
        <v>178150</v>
      </c>
      <c r="BM51" s="122">
        <f t="shared" si="46"/>
        <v>1.4108320860358112</v>
      </c>
      <c r="BN51" s="100">
        <v>3</v>
      </c>
      <c r="BO51" s="123" t="s">
        <v>105</v>
      </c>
      <c r="BP51" s="105">
        <v>0</v>
      </c>
      <c r="BQ51" s="102">
        <v>0</v>
      </c>
      <c r="BR51" s="316">
        <f t="shared" si="38"/>
        <v>0</v>
      </c>
      <c r="BS51" s="120">
        <v>5</v>
      </c>
      <c r="BT51" s="133">
        <f t="shared" si="39"/>
        <v>19</v>
      </c>
      <c r="BU51" s="331">
        <f t="shared" si="40"/>
        <v>14</v>
      </c>
    </row>
    <row r="52" spans="3:73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4"/>
        <v>-14.542253521126753</v>
      </c>
      <c r="K52" s="98">
        <f t="shared" si="25"/>
        <v>-14.391534391534393</v>
      </c>
      <c r="L52" s="99">
        <f t="shared" si="26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7"/>
        <v>1.7353309929789367</v>
      </c>
      <c r="T52" s="104">
        <v>2.25</v>
      </c>
      <c r="U52" s="104">
        <v>376.14</v>
      </c>
      <c r="V52" s="103">
        <f t="shared" si="28"/>
        <v>4.1821476930792381</v>
      </c>
      <c r="W52" s="103">
        <v>0.96</v>
      </c>
      <c r="X52" s="103">
        <v>1.45</v>
      </c>
      <c r="Y52" s="98">
        <f t="shared" si="29"/>
        <v>2.41</v>
      </c>
      <c r="Z52" s="99">
        <f t="shared" si="30"/>
        <v>1.1118593324504809</v>
      </c>
      <c r="AA52" s="100">
        <v>5</v>
      </c>
      <c r="AB52" s="102">
        <v>92053</v>
      </c>
      <c r="AC52" s="105">
        <v>295</v>
      </c>
      <c r="AD52" s="106">
        <f t="shared" si="41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2"/>
        <v>0.42033333333333334</v>
      </c>
      <c r="AP52" s="114">
        <f t="shared" si="43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4"/>
        <v>2.1295036319002731</v>
      </c>
      <c r="AV52" s="100">
        <v>1</v>
      </c>
      <c r="AW52" s="102">
        <v>49679</v>
      </c>
      <c r="AX52" s="105">
        <v>92053</v>
      </c>
      <c r="AY52" s="116">
        <f t="shared" si="35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5"/>
        <v>0.22863016974413647</v>
      </c>
      <c r="BJ52" s="100">
        <v>3</v>
      </c>
      <c r="BK52" s="102">
        <v>92053</v>
      </c>
      <c r="BL52" s="105">
        <v>84108</v>
      </c>
      <c r="BM52" s="122">
        <f t="shared" si="46"/>
        <v>0.91369102582208073</v>
      </c>
      <c r="BN52" s="100">
        <f t="shared" ref="BN52:BN60" si="47">IF(BM52&lt;1,1,IF(BM52&gt;1&lt;1.5,3,5))</f>
        <v>1</v>
      </c>
      <c r="BO52" s="123" t="s">
        <v>105</v>
      </c>
      <c r="BP52" s="105">
        <v>0</v>
      </c>
      <c r="BQ52" s="102">
        <v>0</v>
      </c>
      <c r="BR52" s="316">
        <f t="shared" si="38"/>
        <v>0</v>
      </c>
      <c r="BS52" s="120">
        <v>5</v>
      </c>
      <c r="BT52" s="133">
        <f t="shared" si="39"/>
        <v>21</v>
      </c>
      <c r="BU52" s="331">
        <f t="shared" si="40"/>
        <v>16</v>
      </c>
    </row>
    <row r="53" spans="3:73" s="89" customFormat="1" ht="56.25" hidden="1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4"/>
        <v>-19.895287958115176</v>
      </c>
      <c r="K53" s="98">
        <f t="shared" si="25"/>
        <v>-0.59970014992504161</v>
      </c>
      <c r="L53" s="99">
        <f t="shared" si="26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7"/>
        <v>2.5458692086920869</v>
      </c>
      <c r="T53" s="104">
        <v>2.48</v>
      </c>
      <c r="U53" s="104">
        <v>500.76</v>
      </c>
      <c r="V53" s="103">
        <f t="shared" si="28"/>
        <v>4.4552711152111524</v>
      </c>
      <c r="W53" s="103">
        <v>0.61</v>
      </c>
      <c r="X53" s="103">
        <v>1.1399999999999999</v>
      </c>
      <c r="Y53" s="98">
        <f t="shared" si="29"/>
        <v>1.75</v>
      </c>
      <c r="Z53" s="99">
        <f t="shared" si="30"/>
        <v>0.88970187619042107</v>
      </c>
      <c r="AA53" s="100">
        <v>5</v>
      </c>
      <c r="AB53" s="102">
        <v>125355</v>
      </c>
      <c r="AC53" s="105">
        <v>234</v>
      </c>
      <c r="AD53" s="106">
        <f t="shared" si="41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2"/>
        <v>0.44486833700049683</v>
      </c>
      <c r="AP53" s="114">
        <f t="shared" si="43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4"/>
        <v>2.0331883152027941</v>
      </c>
      <c r="AV53" s="100">
        <v>1</v>
      </c>
      <c r="AW53" s="102">
        <v>59285</v>
      </c>
      <c r="AX53" s="105">
        <v>125355</v>
      </c>
      <c r="AY53" s="116">
        <f t="shared" si="35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5"/>
        <v>0.24071779545827457</v>
      </c>
      <c r="BJ53" s="100">
        <v>3</v>
      </c>
      <c r="BK53" s="102">
        <v>125355</v>
      </c>
      <c r="BL53" s="105">
        <v>105494</v>
      </c>
      <c r="BM53" s="122">
        <f t="shared" si="46"/>
        <v>0.84156196402217698</v>
      </c>
      <c r="BN53" s="100">
        <f t="shared" si="47"/>
        <v>1</v>
      </c>
      <c r="BO53" s="123" t="s">
        <v>105</v>
      </c>
      <c r="BP53" s="105">
        <v>0</v>
      </c>
      <c r="BQ53" s="102">
        <v>0</v>
      </c>
      <c r="BR53" s="316">
        <f t="shared" si="38"/>
        <v>0</v>
      </c>
      <c r="BS53" s="120">
        <v>5</v>
      </c>
      <c r="BT53" s="133">
        <f t="shared" si="39"/>
        <v>21</v>
      </c>
      <c r="BU53" s="331">
        <f t="shared" si="40"/>
        <v>16</v>
      </c>
    </row>
    <row r="54" spans="3:73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4"/>
        <v>1.6672115070284406</v>
      </c>
      <c r="K54" s="98">
        <f t="shared" si="25"/>
        <v>-0.25657472738934928</v>
      </c>
      <c r="L54" s="99">
        <f t="shared" si="26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7"/>
        <v>1.8312916954221301</v>
      </c>
      <c r="T54" s="104">
        <v>2.6</v>
      </c>
      <c r="U54" s="104">
        <v>590.78</v>
      </c>
      <c r="V54" s="103">
        <f t="shared" si="28"/>
        <v>3.7724608925695882</v>
      </c>
      <c r="W54" s="103">
        <v>0.91</v>
      </c>
      <c r="X54" s="103">
        <v>1.1499999999999999</v>
      </c>
      <c r="Y54" s="98">
        <f t="shared" si="29"/>
        <v>2.06</v>
      </c>
      <c r="Z54" s="99">
        <f t="shared" si="30"/>
        <v>0.6385559586596683</v>
      </c>
      <c r="AA54" s="100">
        <v>5</v>
      </c>
      <c r="AB54" s="102">
        <v>87866</v>
      </c>
      <c r="AC54" s="105">
        <v>375</v>
      </c>
      <c r="AD54" s="106">
        <f t="shared" si="41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2"/>
        <v>0.39399143555366228</v>
      </c>
      <c r="AP54" s="114">
        <f t="shared" si="43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4"/>
        <v>2.3746615092868262</v>
      </c>
      <c r="AV54" s="100">
        <v>1</v>
      </c>
      <c r="AW54" s="102">
        <v>82681</v>
      </c>
      <c r="AX54" s="105">
        <v>87866</v>
      </c>
      <c r="AY54" s="116">
        <f t="shared" si="35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5"/>
        <v>0.80595513582536993</v>
      </c>
      <c r="BJ54" s="100">
        <v>1</v>
      </c>
      <c r="BK54" s="102">
        <v>87866</v>
      </c>
      <c r="BL54" s="105">
        <v>152455</v>
      </c>
      <c r="BM54" s="122">
        <f t="shared" si="46"/>
        <v>1.7350852434388728</v>
      </c>
      <c r="BN54" s="100">
        <f t="shared" si="47"/>
        <v>5</v>
      </c>
      <c r="BO54" s="123" t="s">
        <v>105</v>
      </c>
      <c r="BP54" s="105">
        <v>0</v>
      </c>
      <c r="BQ54" s="102">
        <v>0</v>
      </c>
      <c r="BR54" s="316">
        <f t="shared" si="38"/>
        <v>0</v>
      </c>
      <c r="BS54" s="120">
        <v>5</v>
      </c>
      <c r="BT54" s="133">
        <f t="shared" si="39"/>
        <v>23</v>
      </c>
      <c r="BU54" s="331">
        <f t="shared" si="40"/>
        <v>18</v>
      </c>
    </row>
    <row r="55" spans="3:73" s="89" customFormat="1" ht="78.75" hidden="1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4"/>
        <v>-34.059405940594061</v>
      </c>
      <c r="K55" s="98">
        <f t="shared" si="25"/>
        <v>-34.059405940594061</v>
      </c>
      <c r="L55" s="99">
        <f t="shared" si="26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7"/>
        <v>1.250310366232154</v>
      </c>
      <c r="T55" s="104">
        <v>2.5099999999999998</v>
      </c>
      <c r="U55" s="104">
        <v>430.99</v>
      </c>
      <c r="V55" s="103">
        <f t="shared" si="28"/>
        <v>3.7384279950341406</v>
      </c>
      <c r="W55" s="103">
        <v>1.4</v>
      </c>
      <c r="X55" s="103">
        <v>1.59</v>
      </c>
      <c r="Y55" s="98">
        <f t="shared" si="29"/>
        <v>2.99</v>
      </c>
      <c r="Z55" s="99">
        <f t="shared" si="30"/>
        <v>0.86740481102441835</v>
      </c>
      <c r="AA55" s="100">
        <v>5</v>
      </c>
      <c r="AB55" s="102">
        <v>31576</v>
      </c>
      <c r="AC55" s="105">
        <v>1931</v>
      </c>
      <c r="AD55" s="106">
        <f t="shared" si="41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2"/>
        <v>0.19224353120243531</v>
      </c>
      <c r="AP55" s="114">
        <f t="shared" si="43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4"/>
        <v>4.3017488650403148</v>
      </c>
      <c r="AV55" s="100">
        <v>5</v>
      </c>
      <c r="AW55" s="102">
        <v>27500</v>
      </c>
      <c r="AX55" s="105">
        <v>31576</v>
      </c>
      <c r="AY55" s="116">
        <f t="shared" si="35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6"/>
        <v>4.3730048137826198</v>
      </c>
      <c r="BN55" s="100">
        <f t="shared" si="47"/>
        <v>5</v>
      </c>
      <c r="BO55" s="123" t="s">
        <v>105</v>
      </c>
      <c r="BP55" s="105">
        <v>0</v>
      </c>
      <c r="BQ55" s="102">
        <v>0</v>
      </c>
      <c r="BR55" s="316">
        <f t="shared" si="38"/>
        <v>0</v>
      </c>
      <c r="BS55" s="120">
        <v>5</v>
      </c>
      <c r="BT55" s="133" t="e">
        <f t="shared" si="39"/>
        <v>#VALUE!</v>
      </c>
      <c r="BU55" s="331" t="e">
        <f t="shared" si="40"/>
        <v>#VALUE!</v>
      </c>
    </row>
    <row r="56" spans="3:73" s="89" customFormat="1" ht="78.75" hidden="1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4"/>
        <v>-15.904292751583398</v>
      </c>
      <c r="K56" s="98">
        <f t="shared" si="25"/>
        <v>-11.350148367952514</v>
      </c>
      <c r="L56" s="99">
        <f t="shared" si="26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7"/>
        <v>2.204399076436991</v>
      </c>
      <c r="T56" s="104">
        <v>2.35</v>
      </c>
      <c r="U56" s="104">
        <v>467.41</v>
      </c>
      <c r="V56" s="103">
        <f t="shared" si="28"/>
        <v>5.8857455340867659</v>
      </c>
      <c r="W56" s="103">
        <v>1.42</v>
      </c>
      <c r="X56" s="103">
        <v>1.25</v>
      </c>
      <c r="Y56" s="98">
        <f t="shared" si="29"/>
        <v>2.67</v>
      </c>
      <c r="Z56" s="99">
        <f t="shared" si="30"/>
        <v>1.2592254196715442</v>
      </c>
      <c r="AA56" s="100">
        <v>5</v>
      </c>
      <c r="AB56" s="102">
        <v>187515</v>
      </c>
      <c r="AC56" s="105">
        <v>595</v>
      </c>
      <c r="AD56" s="106">
        <f t="shared" si="41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2"/>
        <v>0.64217465753424663</v>
      </c>
      <c r="AP56" s="114">
        <f t="shared" si="43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4"/>
        <v>1.317119466663641</v>
      </c>
      <c r="AV56" s="100">
        <v>0</v>
      </c>
      <c r="AW56" s="102">
        <v>72560</v>
      </c>
      <c r="AX56" s="105">
        <v>187515</v>
      </c>
      <c r="AY56" s="116">
        <f t="shared" si="35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6"/>
        <v>0.67819107804708956</v>
      </c>
      <c r="BN56" s="100">
        <f t="shared" si="47"/>
        <v>1</v>
      </c>
      <c r="BO56" s="123" t="s">
        <v>242</v>
      </c>
      <c r="BP56" s="105">
        <v>5</v>
      </c>
      <c r="BQ56" s="102">
        <v>0</v>
      </c>
      <c r="BR56" s="316">
        <f t="shared" si="38"/>
        <v>0</v>
      </c>
      <c r="BS56" s="120">
        <v>5</v>
      </c>
      <c r="BT56" s="133">
        <f t="shared" si="39"/>
        <v>18</v>
      </c>
      <c r="BU56" s="331">
        <f t="shared" si="40"/>
        <v>13</v>
      </c>
    </row>
    <row r="57" spans="3:73" s="89" customFormat="1" ht="56.25" hidden="1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4"/>
        <v>-12.288851351351354</v>
      </c>
      <c r="K57" s="98">
        <f t="shared" si="25"/>
        <v>-7.975188303057152</v>
      </c>
      <c r="L57" s="99">
        <f t="shared" si="26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7"/>
        <v>1.8133573388203017</v>
      </c>
      <c r="T57" s="104">
        <v>2.25</v>
      </c>
      <c r="U57" s="104">
        <v>376.14</v>
      </c>
      <c r="V57" s="103">
        <f t="shared" si="28"/>
        <v>4.5333933470507546</v>
      </c>
      <c r="W57" s="103">
        <v>1.03</v>
      </c>
      <c r="X57" s="103">
        <v>1.47</v>
      </c>
      <c r="Y57" s="98">
        <f t="shared" si="29"/>
        <v>2.5</v>
      </c>
      <c r="Z57" s="99">
        <f t="shared" si="30"/>
        <v>1.2052409600283815</v>
      </c>
      <c r="AA57" s="100">
        <v>5</v>
      </c>
      <c r="AB57" s="102">
        <v>35895</v>
      </c>
      <c r="AC57" s="105">
        <v>140</v>
      </c>
      <c r="AD57" s="106">
        <f t="shared" si="41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2"/>
        <v>0.24585616438356164</v>
      </c>
      <c r="AP57" s="114">
        <f t="shared" si="43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4"/>
        <v>2.2477996709841674</v>
      </c>
      <c r="AV57" s="100">
        <v>1</v>
      </c>
      <c r="AW57" s="102">
        <v>25560</v>
      </c>
      <c r="AX57" s="105">
        <v>35895</v>
      </c>
      <c r="AY57" s="116">
        <f t="shared" si="35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6"/>
        <v>2.2887588800668617</v>
      </c>
      <c r="BN57" s="100">
        <f t="shared" si="47"/>
        <v>5</v>
      </c>
      <c r="BO57" s="123" t="s">
        <v>170</v>
      </c>
      <c r="BP57" s="105">
        <v>1</v>
      </c>
      <c r="BQ57" s="102">
        <v>0</v>
      </c>
      <c r="BR57" s="316">
        <f t="shared" si="38"/>
        <v>0</v>
      </c>
      <c r="BS57" s="120">
        <v>5</v>
      </c>
      <c r="BT57" s="133">
        <f t="shared" si="39"/>
        <v>25</v>
      </c>
      <c r="BU57" s="331">
        <f t="shared" si="40"/>
        <v>20</v>
      </c>
    </row>
    <row r="58" spans="3:73" s="89" customFormat="1" ht="56.25" hidden="1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4"/>
        <v>1.7436380772855671</v>
      </c>
      <c r="K58" s="98">
        <f t="shared" si="25"/>
        <v>-17.846270928462701</v>
      </c>
      <c r="L58" s="99">
        <f t="shared" si="26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7"/>
        <v>2.482138457748214</v>
      </c>
      <c r="T58" s="104">
        <v>2.6</v>
      </c>
      <c r="U58" s="104">
        <v>590.78</v>
      </c>
      <c r="V58" s="103">
        <f t="shared" si="28"/>
        <v>6.8010593742301069</v>
      </c>
      <c r="W58" s="103">
        <v>1.04</v>
      </c>
      <c r="X58" s="103">
        <v>1.7</v>
      </c>
      <c r="Y58" s="98">
        <f t="shared" si="29"/>
        <v>2.74</v>
      </c>
      <c r="Z58" s="99">
        <f t="shared" si="30"/>
        <v>1.1512000024086981</v>
      </c>
      <c r="AA58" s="100">
        <v>5</v>
      </c>
      <c r="AB58" s="102">
        <v>105000</v>
      </c>
      <c r="AC58" s="105">
        <v>650</v>
      </c>
      <c r="AD58" s="106">
        <f t="shared" si="41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2"/>
        <v>0.57534246575342463</v>
      </c>
      <c r="AP58" s="114">
        <f t="shared" si="43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4"/>
        <v>1.4146492516620184</v>
      </c>
      <c r="AV58" s="100">
        <v>0</v>
      </c>
      <c r="AW58" s="102">
        <v>40300</v>
      </c>
      <c r="AX58" s="105">
        <v>105000</v>
      </c>
      <c r="AY58" s="116">
        <f t="shared" si="35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6"/>
        <v>0.89451428571428571</v>
      </c>
      <c r="BN58" s="100">
        <f t="shared" si="47"/>
        <v>1</v>
      </c>
      <c r="BO58" s="123" t="s">
        <v>246</v>
      </c>
      <c r="BP58" s="105">
        <v>3</v>
      </c>
      <c r="BQ58" s="102">
        <v>0</v>
      </c>
      <c r="BR58" s="316">
        <f t="shared" si="38"/>
        <v>0</v>
      </c>
      <c r="BS58" s="120">
        <v>5</v>
      </c>
      <c r="BT58" s="133">
        <f t="shared" si="39"/>
        <v>23</v>
      </c>
      <c r="BU58" s="331">
        <f t="shared" si="40"/>
        <v>18</v>
      </c>
    </row>
    <row r="59" spans="3:73" s="89" customFormat="1" ht="56.25" hidden="1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4"/>
        <v>-22.439491316833042</v>
      </c>
      <c r="K59" s="98">
        <f t="shared" si="25"/>
        <v>-12.048379593735461</v>
      </c>
      <c r="L59" s="99">
        <f t="shared" si="26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7"/>
        <v>2.3878987790468691</v>
      </c>
      <c r="T59" s="104">
        <v>2.6</v>
      </c>
      <c r="U59" s="104">
        <v>590.78</v>
      </c>
      <c r="V59" s="103">
        <f t="shared" si="28"/>
        <v>6.3040527766837338</v>
      </c>
      <c r="W59" s="103">
        <v>1.01</v>
      </c>
      <c r="X59" s="103">
        <v>1.63</v>
      </c>
      <c r="Y59" s="98">
        <f t="shared" si="29"/>
        <v>2.6399999999999997</v>
      </c>
      <c r="Z59" s="99">
        <f t="shared" si="30"/>
        <v>1.0670728150383788</v>
      </c>
      <c r="AA59" s="100">
        <v>5</v>
      </c>
      <c r="AB59" s="102">
        <v>272221</v>
      </c>
      <c r="AC59" s="105">
        <v>370</v>
      </c>
      <c r="AD59" s="106">
        <f t="shared" si="41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2"/>
        <v>0.17673245471661364</v>
      </c>
      <c r="AP59" s="114">
        <f t="shared" si="43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4"/>
        <v>4.2622734331370049</v>
      </c>
      <c r="AV59" s="100">
        <v>5</v>
      </c>
      <c r="AW59" s="102">
        <v>145509</v>
      </c>
      <c r="AX59" s="105">
        <v>272221</v>
      </c>
      <c r="AY59" s="116">
        <f t="shared" si="35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6"/>
        <v>0.55157390502569603</v>
      </c>
      <c r="BN59" s="100">
        <f t="shared" si="47"/>
        <v>1</v>
      </c>
      <c r="BO59" s="123" t="s">
        <v>248</v>
      </c>
      <c r="BP59" s="105">
        <v>3</v>
      </c>
      <c r="BQ59" s="102">
        <v>0</v>
      </c>
      <c r="BR59" s="316">
        <f t="shared" si="38"/>
        <v>0</v>
      </c>
      <c r="BS59" s="120">
        <v>5</v>
      </c>
      <c r="BT59" s="133">
        <f t="shared" si="39"/>
        <v>27</v>
      </c>
      <c r="BU59" s="331">
        <f t="shared" si="40"/>
        <v>22</v>
      </c>
    </row>
    <row r="60" spans="3:73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4"/>
        <v>-18.002517834662186</v>
      </c>
      <c r="K60" s="98">
        <f t="shared" si="25"/>
        <v>-14.109890109890117</v>
      </c>
      <c r="L60" s="99">
        <f t="shared" si="26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7"/>
        <v>2.7633298484056454</v>
      </c>
      <c r="T60" s="104">
        <v>2.5099999999999998</v>
      </c>
      <c r="U60" s="104">
        <v>430.99</v>
      </c>
      <c r="V60" s="103">
        <f t="shared" si="28"/>
        <v>7.820223470987977</v>
      </c>
      <c r="W60" s="103">
        <v>1.24</v>
      </c>
      <c r="X60" s="103">
        <v>1.59</v>
      </c>
      <c r="Y60" s="98">
        <f t="shared" si="29"/>
        <v>2.83</v>
      </c>
      <c r="Z60" s="99">
        <f t="shared" si="30"/>
        <v>1.8144790995122804</v>
      </c>
      <c r="AA60" s="100">
        <v>5</v>
      </c>
      <c r="AB60" s="102">
        <v>80375</v>
      </c>
      <c r="AC60" s="105">
        <v>500</v>
      </c>
      <c r="AD60" s="106">
        <f t="shared" si="41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2"/>
        <v>0.18350456621004566</v>
      </c>
      <c r="AP60" s="114">
        <f t="shared" si="43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4"/>
        <v>5.3526809914651823</v>
      </c>
      <c r="AV60" s="100">
        <v>5</v>
      </c>
      <c r="AW60" s="102">
        <v>67802</v>
      </c>
      <c r="AX60" s="105">
        <v>80375</v>
      </c>
      <c r="AY60" s="116">
        <f t="shared" si="35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6"/>
        <v>1.9494121306376362</v>
      </c>
      <c r="BN60" s="100">
        <f t="shared" si="47"/>
        <v>5</v>
      </c>
      <c r="BO60" s="123" t="s">
        <v>105</v>
      </c>
      <c r="BP60" s="105">
        <v>0</v>
      </c>
      <c r="BQ60" s="102">
        <v>0</v>
      </c>
      <c r="BR60" s="316">
        <f t="shared" si="38"/>
        <v>0</v>
      </c>
      <c r="BS60" s="120">
        <v>5</v>
      </c>
      <c r="BT60" s="133" t="e">
        <f t="shared" si="39"/>
        <v>#VALUE!</v>
      </c>
      <c r="BU60" s="331" t="e">
        <f t="shared" si="40"/>
        <v>#VALUE!</v>
      </c>
    </row>
    <row r="61" spans="3:73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4"/>
        <v>-2.738198488415307</v>
      </c>
      <c r="K61" s="98">
        <f t="shared" si="25"/>
        <v>-3.0505125355069822</v>
      </c>
      <c r="L61" s="99">
        <f t="shared" si="26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7"/>
        <v>2.4208453736755624</v>
      </c>
      <c r="T61" s="104">
        <v>2.25</v>
      </c>
      <c r="U61" s="104">
        <v>376.14</v>
      </c>
      <c r="V61" s="103">
        <f t="shared" si="28"/>
        <v>4.599606209983568</v>
      </c>
      <c r="W61" s="103">
        <v>0.69</v>
      </c>
      <c r="X61" s="103">
        <v>1.21</v>
      </c>
      <c r="Y61" s="98">
        <f t="shared" si="29"/>
        <v>1.9</v>
      </c>
      <c r="Z61" s="99">
        <f t="shared" si="30"/>
        <v>1.2228442095984389</v>
      </c>
      <c r="AA61" s="100">
        <v>5</v>
      </c>
      <c r="AB61" s="102">
        <v>352930</v>
      </c>
      <c r="AC61" s="105">
        <v>328.33</v>
      </c>
      <c r="AD61" s="106">
        <f t="shared" si="41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2"/>
        <v>0.26859208523592082</v>
      </c>
      <c r="AP61" s="114">
        <f t="shared" si="43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4"/>
        <v>3.1260510977920428</v>
      </c>
      <c r="AV61" s="100">
        <v>3</v>
      </c>
      <c r="AW61" s="102">
        <v>201609</v>
      </c>
      <c r="AX61" s="105">
        <v>352930</v>
      </c>
      <c r="AY61" s="116">
        <f t="shared" si="35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48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6"/>
        <v>1.0644603745785284</v>
      </c>
      <c r="BN61" s="100">
        <v>3</v>
      </c>
      <c r="BO61" s="123" t="s">
        <v>105</v>
      </c>
      <c r="BP61" s="105">
        <v>0</v>
      </c>
      <c r="BQ61" s="102">
        <v>0</v>
      </c>
      <c r="BR61" s="316">
        <f t="shared" si="38"/>
        <v>0</v>
      </c>
      <c r="BS61" s="120">
        <v>5</v>
      </c>
      <c r="BT61" s="133">
        <f t="shared" si="39"/>
        <v>25</v>
      </c>
      <c r="BU61" s="331">
        <f t="shared" si="40"/>
        <v>20</v>
      </c>
    </row>
    <row r="62" spans="3:73" s="89" customFormat="1" ht="56.25" x14ac:dyDescent="0.2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4"/>
        <v>-5.3126792885828991</v>
      </c>
      <c r="K62" s="98">
        <f t="shared" si="25"/>
        <v>-5.7022054622328966</v>
      </c>
      <c r="L62" s="99">
        <f t="shared" si="26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7"/>
        <v>1.7997142857142858</v>
      </c>
      <c r="T62" s="104">
        <v>2.25</v>
      </c>
      <c r="U62" s="104">
        <v>376.14</v>
      </c>
      <c r="V62" s="103">
        <f t="shared" si="28"/>
        <v>4.9672114285714288</v>
      </c>
      <c r="W62" s="103">
        <v>1.17</v>
      </c>
      <c r="X62" s="103">
        <v>1.59</v>
      </c>
      <c r="Y62" s="98">
        <f t="shared" si="29"/>
        <v>2.76</v>
      </c>
      <c r="Z62" s="99">
        <f t="shared" si="30"/>
        <v>1.3205751657817379</v>
      </c>
      <c r="AA62" s="100">
        <v>5</v>
      </c>
      <c r="AB62" s="102">
        <v>199590</v>
      </c>
      <c r="AC62" s="105">
        <v>237</v>
      </c>
      <c r="AD62" s="106">
        <f t="shared" si="41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2"/>
        <v>0.19529354207436397</v>
      </c>
      <c r="AP62" s="114">
        <f t="shared" si="43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4"/>
        <v>3.9725971186825917</v>
      </c>
      <c r="AV62" s="100">
        <v>5</v>
      </c>
      <c r="AW62" s="102">
        <v>166076</v>
      </c>
      <c r="AX62" s="105">
        <v>199590</v>
      </c>
      <c r="AY62" s="116">
        <f t="shared" si="35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48"/>
        <v>0.3143219773043906</v>
      </c>
      <c r="BJ62" s="100">
        <v>3</v>
      </c>
      <c r="BK62" s="102">
        <v>199590</v>
      </c>
      <c r="BL62" s="105">
        <v>293140</v>
      </c>
      <c r="BM62" s="122">
        <f t="shared" si="46"/>
        <v>1.4687108572573777</v>
      </c>
      <c r="BN62" s="100">
        <v>3</v>
      </c>
      <c r="BO62" s="123" t="s">
        <v>252</v>
      </c>
      <c r="BP62" s="105">
        <v>5</v>
      </c>
      <c r="BQ62" s="102">
        <v>350000</v>
      </c>
      <c r="BR62" s="316">
        <f t="shared" si="38"/>
        <v>42.413960252060107</v>
      </c>
      <c r="BS62" s="120">
        <v>5</v>
      </c>
      <c r="BT62" s="133">
        <f t="shared" si="39"/>
        <v>25</v>
      </c>
      <c r="BU62" s="331">
        <f t="shared" si="40"/>
        <v>20</v>
      </c>
    </row>
    <row r="63" spans="3:73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4"/>
        <v>0</v>
      </c>
      <c r="K63" s="98">
        <f t="shared" si="25"/>
        <v>0</v>
      </c>
      <c r="L63" s="99">
        <f t="shared" si="26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7"/>
        <v>1.9930933655979028</v>
      </c>
      <c r="T63" s="104">
        <v>2.25</v>
      </c>
      <c r="U63" s="104">
        <v>376.14</v>
      </c>
      <c r="V63" s="103">
        <f t="shared" si="28"/>
        <v>3.6074989917322045</v>
      </c>
      <c r="W63" s="103">
        <v>0.87</v>
      </c>
      <c r="X63" s="103">
        <v>0.94</v>
      </c>
      <c r="Y63" s="98">
        <f t="shared" si="29"/>
        <v>1.81</v>
      </c>
      <c r="Z63" s="99">
        <f t="shared" si="30"/>
        <v>0.9590841154177181</v>
      </c>
      <c r="AA63" s="100">
        <v>5</v>
      </c>
      <c r="AB63" s="102">
        <v>39535</v>
      </c>
      <c r="AC63" s="105">
        <v>240</v>
      </c>
      <c r="AD63" s="106">
        <f t="shared" si="41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2"/>
        <v>0.54157534246575345</v>
      </c>
      <c r="AP63" s="114">
        <f t="shared" si="43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4"/>
        <v>1.3787814325380146</v>
      </c>
      <c r="AV63" s="100">
        <v>0</v>
      </c>
      <c r="AW63" s="102">
        <v>24907</v>
      </c>
      <c r="AX63" s="105">
        <v>39535</v>
      </c>
      <c r="AY63" s="116">
        <f t="shared" si="35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48"/>
        <v>2.0753839095349904</v>
      </c>
      <c r="BJ63" s="100">
        <v>0</v>
      </c>
      <c r="BK63" s="102">
        <v>39535</v>
      </c>
      <c r="BL63" s="105">
        <v>39535</v>
      </c>
      <c r="BM63" s="122">
        <f t="shared" si="46"/>
        <v>1</v>
      </c>
      <c r="BN63" s="100">
        <v>3</v>
      </c>
      <c r="BO63" s="123" t="s">
        <v>105</v>
      </c>
      <c r="BP63" s="105">
        <v>0</v>
      </c>
      <c r="BQ63" s="347">
        <v>0</v>
      </c>
      <c r="BR63" s="316">
        <f t="shared" si="38"/>
        <v>0</v>
      </c>
      <c r="BS63" s="120">
        <v>5</v>
      </c>
      <c r="BT63" s="133">
        <f t="shared" si="39"/>
        <v>22</v>
      </c>
      <c r="BU63" s="331">
        <f t="shared" si="40"/>
        <v>17</v>
      </c>
    </row>
    <row r="64" spans="3:73" s="89" customFormat="1" ht="22.5" hidden="1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4"/>
        <v>-23.440453686200385</v>
      </c>
      <c r="K64" s="98">
        <f t="shared" si="25"/>
        <v>-34.012219959266801</v>
      </c>
      <c r="L64" s="99">
        <f t="shared" si="26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7"/>
        <v>2.4870020964360586</v>
      </c>
      <c r="T64" s="104">
        <v>2.6</v>
      </c>
      <c r="U64" s="104">
        <v>590.78</v>
      </c>
      <c r="V64" s="103">
        <f t="shared" si="28"/>
        <v>4.3522536687631028</v>
      </c>
      <c r="W64" s="103">
        <v>0.78</v>
      </c>
      <c r="X64" s="103">
        <v>0.97</v>
      </c>
      <c r="Y64" s="98">
        <f t="shared" si="29"/>
        <v>1.75</v>
      </c>
      <c r="Z64" s="99">
        <f t="shared" si="30"/>
        <v>0.73669617603221216</v>
      </c>
      <c r="AA64" s="100">
        <v>5</v>
      </c>
      <c r="AB64" s="102">
        <v>66784</v>
      </c>
      <c r="AC64" s="105">
        <v>230</v>
      </c>
      <c r="AD64" s="106">
        <f t="shared" si="41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2"/>
        <v>0.13069275929549903</v>
      </c>
      <c r="AP64" s="114">
        <f t="shared" si="43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4"/>
        <v>7.5502069386187101</v>
      </c>
      <c r="AV64" s="100">
        <v>5</v>
      </c>
      <c r="AW64" s="102">
        <v>47502</v>
      </c>
      <c r="AX64" s="105">
        <v>66784</v>
      </c>
      <c r="AY64" s="116">
        <f t="shared" si="35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48"/>
        <v>0</v>
      </c>
      <c r="BJ64" s="100">
        <v>5</v>
      </c>
      <c r="BK64" s="102">
        <v>66784</v>
      </c>
      <c r="BL64" s="105">
        <v>52137</v>
      </c>
      <c r="BM64" s="122">
        <f t="shared" si="46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102">
        <v>0</v>
      </c>
      <c r="BR64" s="316">
        <f t="shared" si="38"/>
        <v>0</v>
      </c>
      <c r="BS64" s="120">
        <v>5</v>
      </c>
      <c r="BT64" s="133">
        <f t="shared" si="39"/>
        <v>24</v>
      </c>
      <c r="BU64" s="331">
        <f t="shared" si="40"/>
        <v>19</v>
      </c>
    </row>
    <row r="65" spans="3:73" s="89" customFormat="1" ht="45" hidden="1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4"/>
        <v>68.010752688172062</v>
      </c>
      <c r="K65" s="98">
        <f t="shared" si="25"/>
        <v>-6.9478908188585535</v>
      </c>
      <c r="L65" s="99">
        <f t="shared" si="26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7"/>
        <v>4.3069162045594576</v>
      </c>
      <c r="T65" s="104">
        <v>2.48</v>
      </c>
      <c r="U65" s="104">
        <v>500.76</v>
      </c>
      <c r="V65" s="103">
        <f t="shared" si="28"/>
        <v>9.9059072704867521</v>
      </c>
      <c r="W65" s="103">
        <v>0.81</v>
      </c>
      <c r="X65" s="103">
        <v>1.49</v>
      </c>
      <c r="Y65" s="98">
        <f t="shared" si="29"/>
        <v>2.2999999999999998</v>
      </c>
      <c r="Z65" s="99">
        <f t="shared" si="30"/>
        <v>1.9781746286617847</v>
      </c>
      <c r="AA65" s="100">
        <v>5</v>
      </c>
      <c r="AB65" s="102">
        <v>166411</v>
      </c>
      <c r="AC65" s="105">
        <v>442</v>
      </c>
      <c r="AD65" s="106">
        <f t="shared" si="41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2"/>
        <v>0.56990068493150692</v>
      </c>
      <c r="AP65" s="114">
        <f t="shared" si="43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4"/>
        <v>1.0290020058217573</v>
      </c>
      <c r="AV65" s="100">
        <v>0</v>
      </c>
      <c r="AW65" s="102">
        <v>129376</v>
      </c>
      <c r="AX65" s="105">
        <v>166411</v>
      </c>
      <c r="AY65" s="116">
        <f t="shared" si="35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48"/>
        <v>0.27534829402184613</v>
      </c>
      <c r="BJ65" s="100">
        <v>3</v>
      </c>
      <c r="BK65" s="102">
        <v>166411</v>
      </c>
      <c r="BL65" s="105">
        <v>166411</v>
      </c>
      <c r="BM65" s="122">
        <f t="shared" si="46"/>
        <v>1</v>
      </c>
      <c r="BN65" s="100">
        <v>3</v>
      </c>
      <c r="BO65" s="123" t="s">
        <v>105</v>
      </c>
      <c r="BP65" s="105">
        <v>0</v>
      </c>
      <c r="BQ65" s="102">
        <v>0</v>
      </c>
      <c r="BR65" s="316">
        <f t="shared" si="38"/>
        <v>0</v>
      </c>
      <c r="BS65" s="120">
        <v>5</v>
      </c>
      <c r="BT65" s="133">
        <f t="shared" si="39"/>
        <v>23</v>
      </c>
      <c r="BU65" s="331">
        <f t="shared" si="40"/>
        <v>18</v>
      </c>
    </row>
    <row r="66" spans="3:73" s="89" customFormat="1" ht="56.25" hidden="1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4"/>
        <v>45.124212087504645</v>
      </c>
      <c r="K66" s="98">
        <f t="shared" si="25"/>
        <v>8.7524312308974572</v>
      </c>
      <c r="L66" s="99">
        <f t="shared" si="26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7"/>
        <v>1.7543886198547216</v>
      </c>
      <c r="T66" s="104">
        <v>2.48</v>
      </c>
      <c r="U66" s="104">
        <v>500.76</v>
      </c>
      <c r="V66" s="103">
        <f t="shared" si="28"/>
        <v>4.8070248184019375</v>
      </c>
      <c r="W66" s="103">
        <v>1.01</v>
      </c>
      <c r="X66" s="103">
        <v>1.73</v>
      </c>
      <c r="Y66" s="98">
        <f t="shared" si="29"/>
        <v>2.74</v>
      </c>
      <c r="Z66" s="99">
        <f t="shared" si="30"/>
        <v>0.95994584599447597</v>
      </c>
      <c r="AA66" s="100">
        <v>5</v>
      </c>
      <c r="AB66" s="102">
        <v>68942</v>
      </c>
      <c r="AC66" s="105">
        <v>83</v>
      </c>
      <c r="AD66" s="106">
        <f t="shared" si="41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2"/>
        <v>0.20597839888857353</v>
      </c>
      <c r="AP66" s="114">
        <f t="shared" si="43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4"/>
        <v>2.3421770080035449</v>
      </c>
      <c r="AV66" s="100">
        <v>1</v>
      </c>
      <c r="AW66" s="102">
        <v>54016</v>
      </c>
      <c r="AX66" s="105">
        <v>68942</v>
      </c>
      <c r="AY66" s="116">
        <f t="shared" si="35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48"/>
        <v>0</v>
      </c>
      <c r="BJ66" s="100">
        <v>5</v>
      </c>
      <c r="BK66" s="102">
        <v>68942</v>
      </c>
      <c r="BL66" s="105">
        <v>55958</v>
      </c>
      <c r="BM66" s="122">
        <f t="shared" si="46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102">
        <v>0</v>
      </c>
      <c r="BR66" s="316">
        <f t="shared" si="38"/>
        <v>0</v>
      </c>
      <c r="BS66" s="120">
        <v>5</v>
      </c>
      <c r="BT66" s="133">
        <f t="shared" si="39"/>
        <v>24</v>
      </c>
      <c r="BU66" s="331">
        <f t="shared" si="40"/>
        <v>19</v>
      </c>
    </row>
    <row r="67" spans="3:73" s="89" customFormat="1" ht="45" hidden="1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4"/>
        <v>-9.7474252084355157</v>
      </c>
      <c r="K67" s="98">
        <f t="shared" si="25"/>
        <v>2.4495476687543629</v>
      </c>
      <c r="L67" s="99">
        <f t="shared" si="26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7"/>
        <v>1.5148847707293893</v>
      </c>
      <c r="T67" s="104">
        <v>2.25</v>
      </c>
      <c r="U67" s="104">
        <v>376.14</v>
      </c>
      <c r="V67" s="103">
        <f t="shared" si="28"/>
        <v>3.0903649322879541</v>
      </c>
      <c r="W67" s="103">
        <v>0.89</v>
      </c>
      <c r="X67" s="103">
        <v>1.1499999999999999</v>
      </c>
      <c r="Y67" s="98">
        <f t="shared" si="29"/>
        <v>2.04</v>
      </c>
      <c r="Z67" s="99">
        <f t="shared" si="30"/>
        <v>0.82159965233369348</v>
      </c>
      <c r="AA67" s="100">
        <v>5</v>
      </c>
      <c r="AB67" s="102">
        <v>378504</v>
      </c>
      <c r="AC67" s="105">
        <v>560</v>
      </c>
      <c r="AD67" s="106">
        <f t="shared" si="41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2"/>
        <v>0.5457880317231435</v>
      </c>
      <c r="AP67" s="114">
        <f t="shared" si="43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4"/>
        <v>1.7895450780258502</v>
      </c>
      <c r="AV67" s="100">
        <v>1</v>
      </c>
      <c r="AW67" s="102">
        <v>182971</v>
      </c>
      <c r="AX67" s="105">
        <v>378504</v>
      </c>
      <c r="AY67" s="116">
        <f t="shared" si="35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48"/>
        <v>0</v>
      </c>
      <c r="BJ67" s="100">
        <v>5</v>
      </c>
      <c r="BK67" s="102">
        <v>378504</v>
      </c>
      <c r="BL67" s="105">
        <v>190549</v>
      </c>
      <c r="BM67" s="122">
        <f t="shared" si="46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102">
        <v>0</v>
      </c>
      <c r="BR67" s="316">
        <f t="shared" si="38"/>
        <v>0</v>
      </c>
      <c r="BS67" s="120">
        <v>5</v>
      </c>
      <c r="BT67" s="133">
        <f t="shared" si="39"/>
        <v>25</v>
      </c>
      <c r="BU67" s="331">
        <f t="shared" si="40"/>
        <v>20</v>
      </c>
    </row>
    <row r="68" spans="3:73" s="89" customFormat="1" ht="78.75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4"/>
        <v>-6.899601946041571</v>
      </c>
      <c r="K68" s="98">
        <f t="shared" si="25"/>
        <v>-10.157917200170715</v>
      </c>
      <c r="L68" s="99">
        <f t="shared" si="26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7"/>
        <v>1.5153890824622531</v>
      </c>
      <c r="T68" s="104">
        <v>2.35</v>
      </c>
      <c r="U68" s="104">
        <v>467.41</v>
      </c>
      <c r="V68" s="103">
        <f t="shared" si="28"/>
        <v>2.8489314750290355</v>
      </c>
      <c r="W68" s="103">
        <v>0.7</v>
      </c>
      <c r="X68" s="103">
        <v>1.18</v>
      </c>
      <c r="Y68" s="98">
        <f t="shared" si="29"/>
        <v>1.88</v>
      </c>
      <c r="Z68" s="99">
        <f t="shared" si="30"/>
        <v>0.60951444663764909</v>
      </c>
      <c r="AA68" s="100">
        <v>5</v>
      </c>
      <c r="AB68" s="102">
        <v>57917</v>
      </c>
      <c r="AC68" s="105">
        <v>135</v>
      </c>
      <c r="AD68" s="106">
        <f t="shared" si="41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2"/>
        <v>0.24793236301369861</v>
      </c>
      <c r="AP68" s="114">
        <f t="shared" si="43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4"/>
        <v>2.6515208613420542</v>
      </c>
      <c r="AV68" s="100">
        <v>3</v>
      </c>
      <c r="AW68" s="102">
        <v>39407</v>
      </c>
      <c r="AX68" s="105">
        <v>57917</v>
      </c>
      <c r="AY68" s="116">
        <f t="shared" si="35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48"/>
        <v>0</v>
      </c>
      <c r="BJ68" s="100">
        <v>5</v>
      </c>
      <c r="BK68" s="102">
        <v>57917</v>
      </c>
      <c r="BL68" s="105">
        <v>62423</v>
      </c>
      <c r="BM68" s="122">
        <f t="shared" si="46"/>
        <v>1.0778009910734327</v>
      </c>
      <c r="BN68" s="100">
        <v>3</v>
      </c>
      <c r="BO68" s="123" t="s">
        <v>105</v>
      </c>
      <c r="BP68" s="105">
        <v>0</v>
      </c>
      <c r="BQ68" s="102">
        <v>8000</v>
      </c>
      <c r="BR68" s="316">
        <f t="shared" si="38"/>
        <v>3.8004750593824226</v>
      </c>
      <c r="BS68" s="120">
        <v>5</v>
      </c>
      <c r="BT68" s="133">
        <f t="shared" si="39"/>
        <v>26</v>
      </c>
      <c r="BU68" s="331">
        <f t="shared" si="40"/>
        <v>21</v>
      </c>
    </row>
    <row r="69" spans="3:73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4"/>
        <v>-6.1215932914046078</v>
      </c>
      <c r="K69" s="98">
        <f t="shared" si="25"/>
        <v>-3.3246977547495788</v>
      </c>
      <c r="L69" s="99">
        <f t="shared" si="26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7"/>
        <v>4.4816928197812649</v>
      </c>
      <c r="T69" s="104">
        <v>2.5099999999999998</v>
      </c>
      <c r="U69" s="104">
        <v>430.99</v>
      </c>
      <c r="V69" s="103">
        <f t="shared" si="28"/>
        <v>12.68319067998098</v>
      </c>
      <c r="W69" s="103">
        <v>1.24</v>
      </c>
      <c r="X69" s="103">
        <v>1.59</v>
      </c>
      <c r="Y69" s="98">
        <f t="shared" si="29"/>
        <v>2.83</v>
      </c>
      <c r="Z69" s="99">
        <f t="shared" si="30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5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02">
        <v>0</v>
      </c>
      <c r="BR69" s="316">
        <f t="shared" si="38"/>
        <v>0</v>
      </c>
      <c r="BS69" s="120">
        <v>5</v>
      </c>
      <c r="BT69" s="133" t="e">
        <f t="shared" si="39"/>
        <v>#VALUE!</v>
      </c>
      <c r="BU69" s="331" t="e">
        <f t="shared" si="40"/>
        <v>#VALUE!</v>
      </c>
    </row>
    <row r="70" spans="3:73" s="89" customFormat="1" ht="45" hidden="1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4"/>
        <v>-6.2184220753983652</v>
      </c>
      <c r="K70" s="98">
        <f t="shared" si="25"/>
        <v>-4.662188858158828</v>
      </c>
      <c r="L70" s="99">
        <f t="shared" si="26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7"/>
        <v>1.9707562568008703</v>
      </c>
      <c r="T70" s="104">
        <v>2.35</v>
      </c>
      <c r="U70" s="104">
        <v>467.41</v>
      </c>
      <c r="V70" s="103">
        <f t="shared" si="28"/>
        <v>3.5473612622415662</v>
      </c>
      <c r="W70" s="103">
        <v>0.65</v>
      </c>
      <c r="X70" s="103">
        <v>1.1499999999999999</v>
      </c>
      <c r="Y70" s="98">
        <f t="shared" si="29"/>
        <v>1.7999999999999998</v>
      </c>
      <c r="Z70" s="99">
        <f t="shared" si="30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49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0">AL70/AN70</f>
        <v>0.20547031963470322</v>
      </c>
      <c r="AP70" s="114">
        <f t="shared" ref="AP70:AP82" si="51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2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5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3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4">BL70/BK70</f>
        <v>1.3339970665362906</v>
      </c>
      <c r="BN70" s="100">
        <v>3</v>
      </c>
      <c r="BO70" s="123" t="s">
        <v>105</v>
      </c>
      <c r="BP70" s="105">
        <v>0</v>
      </c>
      <c r="BQ70" s="102">
        <v>0</v>
      </c>
      <c r="BR70" s="316">
        <f t="shared" si="38"/>
        <v>0</v>
      </c>
      <c r="BS70" s="120">
        <v>5</v>
      </c>
      <c r="BT70" s="133">
        <f t="shared" si="39"/>
        <v>26</v>
      </c>
      <c r="BU70" s="331">
        <f t="shared" si="40"/>
        <v>21</v>
      </c>
    </row>
    <row r="71" spans="3:73" s="89" customFormat="1" ht="56.25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4"/>
        <v>80.771663504111302</v>
      </c>
      <c r="K71" s="98">
        <f t="shared" si="25"/>
        <v>-8.6317135549872148</v>
      </c>
      <c r="L71" s="99">
        <f t="shared" si="26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7"/>
        <v>1.7668264110756124</v>
      </c>
      <c r="T71" s="104">
        <v>2.5099999999999998</v>
      </c>
      <c r="U71" s="104">
        <v>430.99</v>
      </c>
      <c r="V71" s="103">
        <f t="shared" si="28"/>
        <v>4.0283642172523972</v>
      </c>
      <c r="W71" s="103">
        <v>0.81</v>
      </c>
      <c r="X71" s="103">
        <v>1.47</v>
      </c>
      <c r="Y71" s="98">
        <f t="shared" si="29"/>
        <v>2.2800000000000002</v>
      </c>
      <c r="Z71" s="99">
        <f t="shared" si="30"/>
        <v>0.93467695706452525</v>
      </c>
      <c r="AA71" s="100">
        <v>5</v>
      </c>
      <c r="AB71" s="102">
        <v>73382</v>
      </c>
      <c r="AC71" s="105">
        <v>940</v>
      </c>
      <c r="AD71" s="106">
        <f t="shared" si="49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0"/>
        <v>0.33507762557077625</v>
      </c>
      <c r="AP71" s="114">
        <f t="shared" si="51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2"/>
        <v>1.8018598215252681</v>
      </c>
      <c r="AV71" s="100">
        <v>1</v>
      </c>
      <c r="AW71" s="102">
        <v>58290</v>
      </c>
      <c r="AX71" s="105">
        <v>73382</v>
      </c>
      <c r="AY71" s="116">
        <f t="shared" si="35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3"/>
        <v>0</v>
      </c>
      <c r="BJ71" s="100">
        <v>5</v>
      </c>
      <c r="BK71" s="102">
        <v>73382</v>
      </c>
      <c r="BL71" s="105">
        <v>120681</v>
      </c>
      <c r="BM71" s="122">
        <f t="shared" si="54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102">
        <v>98000</v>
      </c>
      <c r="BR71" s="316">
        <f t="shared" si="38"/>
        <v>34.28971308607418</v>
      </c>
      <c r="BS71" s="120">
        <v>5</v>
      </c>
      <c r="BT71" s="133">
        <f t="shared" si="39"/>
        <v>28</v>
      </c>
      <c r="BU71" s="331">
        <f t="shared" si="40"/>
        <v>23</v>
      </c>
    </row>
    <row r="72" spans="3:73" s="89" customFormat="1" ht="60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4"/>
        <v>4.9937054133445145</v>
      </c>
      <c r="K72" s="98">
        <f t="shared" si="25"/>
        <v>19.313304721030036</v>
      </c>
      <c r="L72" s="99">
        <f t="shared" si="26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7"/>
        <v>1.822592194772646</v>
      </c>
      <c r="T72" s="104">
        <v>2.6</v>
      </c>
      <c r="U72" s="104">
        <v>590.78</v>
      </c>
      <c r="V72" s="103">
        <f t="shared" si="28"/>
        <v>4.4471249552452559</v>
      </c>
      <c r="W72" s="103">
        <v>0.93</v>
      </c>
      <c r="X72" s="103">
        <v>1.51</v>
      </c>
      <c r="Y72" s="98">
        <f t="shared" si="29"/>
        <v>2.44</v>
      </c>
      <c r="Z72" s="99">
        <f t="shared" si="30"/>
        <v>0.75275482501866275</v>
      </c>
      <c r="AA72" s="100">
        <v>5</v>
      </c>
      <c r="AB72" s="102">
        <v>94766</v>
      </c>
      <c r="AC72" s="105">
        <v>319</v>
      </c>
      <c r="AD72" s="106">
        <f t="shared" si="49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0"/>
        <v>0.44841602195566282</v>
      </c>
      <c r="AP72" s="114">
        <f t="shared" si="51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2"/>
        <v>1.9287511915684448</v>
      </c>
      <c r="AV72" s="100">
        <v>1</v>
      </c>
      <c r="AW72" s="102">
        <v>43073</v>
      </c>
      <c r="AX72" s="105">
        <v>94766</v>
      </c>
      <c r="AY72" s="116">
        <f t="shared" si="35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3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4"/>
        <v>1.327343139944706</v>
      </c>
      <c r="BN72" s="100">
        <v>3</v>
      </c>
      <c r="BO72" s="123" t="s">
        <v>105</v>
      </c>
      <c r="BP72" s="105">
        <v>0</v>
      </c>
      <c r="BQ72" s="102">
        <v>300000</v>
      </c>
      <c r="BR72" s="316">
        <f t="shared" si="38"/>
        <v>119.90407673860911</v>
      </c>
      <c r="BS72" s="120">
        <v>5</v>
      </c>
      <c r="BT72" s="133">
        <f t="shared" si="39"/>
        <v>30</v>
      </c>
      <c r="BU72" s="331">
        <f t="shared" si="40"/>
        <v>25</v>
      </c>
    </row>
    <row r="73" spans="3:73" s="89" customFormat="1" ht="67.5" hidden="1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4"/>
        <v>0.32167269802975795</v>
      </c>
      <c r="K73" s="98">
        <f t="shared" si="25"/>
        <v>1.9199346405228681</v>
      </c>
      <c r="L73" s="99">
        <f t="shared" si="26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7"/>
        <v>0.97954699121027711</v>
      </c>
      <c r="T73" s="104">
        <v>2.6</v>
      </c>
      <c r="U73" s="104">
        <v>590.78</v>
      </c>
      <c r="V73" s="103">
        <f t="shared" si="28"/>
        <v>2.6741632860040565</v>
      </c>
      <c r="W73" s="103">
        <v>1.04</v>
      </c>
      <c r="X73" s="103">
        <v>1.69</v>
      </c>
      <c r="Y73" s="98">
        <f t="shared" si="29"/>
        <v>2.73</v>
      </c>
      <c r="Z73" s="99">
        <f t="shared" si="30"/>
        <v>0.45264959646637604</v>
      </c>
      <c r="AA73" s="100">
        <v>5</v>
      </c>
      <c r="AB73" s="102">
        <v>143209</v>
      </c>
      <c r="AC73" s="105">
        <v>208</v>
      </c>
      <c r="AD73" s="106">
        <f t="shared" si="49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0"/>
        <v>0.37189898071804189</v>
      </c>
      <c r="AP73" s="114">
        <f t="shared" si="51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2"/>
        <v>1.2700181781502475</v>
      </c>
      <c r="AV73" s="100">
        <v>0</v>
      </c>
      <c r="AW73" s="102">
        <v>104543</v>
      </c>
      <c r="AX73" s="105">
        <v>143209</v>
      </c>
      <c r="AY73" s="116">
        <f t="shared" si="35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3"/>
        <v>0</v>
      </c>
      <c r="BJ73" s="100">
        <v>5</v>
      </c>
      <c r="BK73" s="102">
        <v>143209</v>
      </c>
      <c r="BL73" s="105">
        <v>198820</v>
      </c>
      <c r="BM73" s="122">
        <f t="shared" si="54"/>
        <v>1.3883205664448464</v>
      </c>
      <c r="BN73" s="100">
        <v>3</v>
      </c>
      <c r="BO73" s="123" t="s">
        <v>105</v>
      </c>
      <c r="BP73" s="105">
        <v>0</v>
      </c>
      <c r="BQ73" s="102">
        <v>0</v>
      </c>
      <c r="BR73" s="316">
        <f t="shared" si="38"/>
        <v>0</v>
      </c>
      <c r="BS73" s="120">
        <v>5</v>
      </c>
      <c r="BT73" s="133">
        <f t="shared" si="39"/>
        <v>26</v>
      </c>
      <c r="BU73" s="331">
        <f t="shared" si="40"/>
        <v>21</v>
      </c>
    </row>
    <row r="74" spans="3:73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4"/>
        <v>6.3845863241405425</v>
      </c>
      <c r="K74" s="98">
        <f t="shared" si="25"/>
        <v>-7.6115485564304493</v>
      </c>
      <c r="L74" s="99">
        <f t="shared" si="26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7"/>
        <v>2.7854186564788286</v>
      </c>
      <c r="T74" s="104">
        <v>2.48</v>
      </c>
      <c r="U74" s="104">
        <v>500.76</v>
      </c>
      <c r="V74" s="103">
        <f t="shared" si="28"/>
        <v>7.4621365807067823</v>
      </c>
      <c r="W74" s="204">
        <v>0.78400000000000003</v>
      </c>
      <c r="X74" s="204">
        <v>1.895</v>
      </c>
      <c r="Y74" s="98">
        <f t="shared" si="29"/>
        <v>2.6790000000000003</v>
      </c>
      <c r="Z74" s="99">
        <f t="shared" si="30"/>
        <v>1.4901622694917289</v>
      </c>
      <c r="AA74" s="100">
        <v>5</v>
      </c>
      <c r="AB74" s="102">
        <v>35788</v>
      </c>
      <c r="AC74" s="105">
        <v>461.5</v>
      </c>
      <c r="AD74" s="106">
        <f t="shared" si="49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0"/>
        <v>0.19609863013698628</v>
      </c>
      <c r="AP74" s="114">
        <f t="shared" si="51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2"/>
        <v>2.1684643283518299</v>
      </c>
      <c r="AV74" s="100">
        <v>1</v>
      </c>
      <c r="AW74" s="102">
        <v>28630</v>
      </c>
      <c r="AX74" s="105">
        <v>35788</v>
      </c>
      <c r="AY74" s="116">
        <f t="shared" si="35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3"/>
        <v>0</v>
      </c>
      <c r="BJ74" s="100">
        <v>5</v>
      </c>
      <c r="BK74" s="102">
        <v>35788</v>
      </c>
      <c r="BL74" s="105">
        <v>77085</v>
      </c>
      <c r="BM74" s="122">
        <f t="shared" si="54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102">
        <v>0</v>
      </c>
      <c r="BR74" s="316">
        <f t="shared" si="38"/>
        <v>0</v>
      </c>
      <c r="BS74" s="120">
        <v>5</v>
      </c>
      <c r="BT74" s="133">
        <f t="shared" si="39"/>
        <v>29</v>
      </c>
      <c r="BU74" s="331">
        <f t="shared" si="40"/>
        <v>24</v>
      </c>
    </row>
    <row r="75" spans="3:73" s="89" customFormat="1" ht="56.25" hidden="1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4"/>
        <v>-1.8600097895252077</v>
      </c>
      <c r="K75" s="98">
        <f t="shared" si="25"/>
        <v>-9.8065677013045445</v>
      </c>
      <c r="L75" s="99">
        <f t="shared" si="26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7"/>
        <v>4.8803016022620165</v>
      </c>
      <c r="T75" s="104">
        <v>2.35</v>
      </c>
      <c r="U75" s="104">
        <v>467.41</v>
      </c>
      <c r="V75" s="103">
        <f t="shared" si="28"/>
        <v>10.443845428840715</v>
      </c>
      <c r="W75" s="103">
        <v>1.04</v>
      </c>
      <c r="X75" s="103">
        <v>1.1000000000000001</v>
      </c>
      <c r="Y75" s="98">
        <f t="shared" si="29"/>
        <v>2.14</v>
      </c>
      <c r="Z75" s="99">
        <f t="shared" si="30"/>
        <v>2.2344077852080004</v>
      </c>
      <c r="AA75" s="100">
        <v>3</v>
      </c>
      <c r="AB75" s="102">
        <v>73828</v>
      </c>
      <c r="AC75" s="105">
        <v>533</v>
      </c>
      <c r="AD75" s="106">
        <f t="shared" si="49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0"/>
        <v>0.53228550829127608</v>
      </c>
      <c r="AP75" s="114">
        <f t="shared" si="51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2"/>
        <v>1.0677707597926289</v>
      </c>
      <c r="AV75" s="100">
        <v>0</v>
      </c>
      <c r="AW75" s="102">
        <v>63018</v>
      </c>
      <c r="AX75" s="105">
        <v>73828</v>
      </c>
      <c r="AY75" s="116">
        <f t="shared" si="35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3"/>
        <v>0.22292669440958415</v>
      </c>
      <c r="BJ75" s="100">
        <v>3</v>
      </c>
      <c r="BK75" s="102">
        <v>73828</v>
      </c>
      <c r="BL75" s="105">
        <v>57583</v>
      </c>
      <c r="BM75" s="122">
        <f t="shared" si="54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102">
        <v>0</v>
      </c>
      <c r="BR75" s="316">
        <f t="shared" si="38"/>
        <v>0</v>
      </c>
      <c r="BS75" s="120">
        <v>5</v>
      </c>
      <c r="BT75" s="133">
        <f t="shared" si="39"/>
        <v>18</v>
      </c>
      <c r="BU75" s="331">
        <f t="shared" si="40"/>
        <v>13</v>
      </c>
    </row>
    <row r="76" spans="3:73" s="89" customFormat="1" ht="45" hidden="1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4"/>
        <v>-4.7611540280624354</v>
      </c>
      <c r="K76" s="98">
        <f t="shared" si="25"/>
        <v>-4.2782443352875958</v>
      </c>
      <c r="L76" s="99">
        <f t="shared" si="26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7"/>
        <v>2.8983388097845926</v>
      </c>
      <c r="T76" s="104">
        <v>2.5099999999999998</v>
      </c>
      <c r="U76" s="104">
        <v>430.99</v>
      </c>
      <c r="V76" s="103">
        <f t="shared" si="28"/>
        <v>6.7531294267981012</v>
      </c>
      <c r="W76" s="103">
        <v>1.08</v>
      </c>
      <c r="X76" s="103">
        <v>1.25</v>
      </c>
      <c r="Y76" s="98">
        <f t="shared" si="29"/>
        <v>2.33</v>
      </c>
      <c r="Z76" s="99">
        <f t="shared" si="30"/>
        <v>1.5668877298308781</v>
      </c>
      <c r="AA76" s="100">
        <v>5</v>
      </c>
      <c r="AB76" s="102">
        <v>259010</v>
      </c>
      <c r="AC76" s="105">
        <v>298</v>
      </c>
      <c r="AD76" s="106">
        <f t="shared" si="49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0"/>
        <v>0.33791258969341159</v>
      </c>
      <c r="AP76" s="114">
        <f t="shared" si="51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2"/>
        <v>2.2502330915684934</v>
      </c>
      <c r="AV76" s="100">
        <v>1</v>
      </c>
      <c r="AW76" s="102">
        <v>206199</v>
      </c>
      <c r="AX76" s="105">
        <v>259010</v>
      </c>
      <c r="AY76" s="116">
        <f t="shared" si="35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3"/>
        <v>0.30401548854754068</v>
      </c>
      <c r="BJ76" s="100">
        <v>3</v>
      </c>
      <c r="BK76" s="102">
        <v>259010</v>
      </c>
      <c r="BL76" s="105">
        <v>377303</v>
      </c>
      <c r="BM76" s="122">
        <f t="shared" si="54"/>
        <v>1.4567120960580673</v>
      </c>
      <c r="BN76" s="100">
        <v>3</v>
      </c>
      <c r="BO76" s="123" t="s">
        <v>105</v>
      </c>
      <c r="BP76" s="105">
        <v>0</v>
      </c>
      <c r="BQ76" s="102">
        <v>0</v>
      </c>
      <c r="BR76" s="316">
        <f t="shared" si="38"/>
        <v>0</v>
      </c>
      <c r="BS76" s="120">
        <v>5</v>
      </c>
      <c r="BT76" s="133">
        <f t="shared" si="39"/>
        <v>22</v>
      </c>
      <c r="BU76" s="331">
        <f t="shared" si="40"/>
        <v>17</v>
      </c>
    </row>
    <row r="77" spans="3:73" s="89" customFormat="1" ht="67.5" hidden="1" x14ac:dyDescent="0.2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4"/>
        <v>-7.7411551254913888</v>
      </c>
      <c r="K77" s="98">
        <f t="shared" si="25"/>
        <v>3.8461538461538538</v>
      </c>
      <c r="L77" s="99">
        <f t="shared" si="26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7"/>
        <v>3.9350725774813653</v>
      </c>
      <c r="T77" s="104">
        <v>2.6</v>
      </c>
      <c r="U77" s="104">
        <v>590.78</v>
      </c>
      <c r="V77" s="103">
        <f t="shared" si="28"/>
        <v>7.7520929776382905</v>
      </c>
      <c r="W77" s="103">
        <v>0.91</v>
      </c>
      <c r="X77" s="103">
        <v>1.06</v>
      </c>
      <c r="Y77" s="98">
        <f t="shared" si="29"/>
        <v>1.9700000000000002</v>
      </c>
      <c r="Z77" s="99">
        <f t="shared" si="30"/>
        <v>1.312179318466822</v>
      </c>
      <c r="AA77" s="100">
        <v>5</v>
      </c>
      <c r="AB77" s="102">
        <v>151863</v>
      </c>
      <c r="AC77" s="105">
        <v>317</v>
      </c>
      <c r="AD77" s="106">
        <f t="shared" si="49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50"/>
        <v>0.66041748206131767</v>
      </c>
      <c r="AP77" s="114">
        <f t="shared" si="51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2"/>
        <v>0.77861333577200542</v>
      </c>
      <c r="AV77" s="100">
        <v>0</v>
      </c>
      <c r="AW77" s="102">
        <v>134105</v>
      </c>
      <c r="AX77" s="105">
        <v>151863</v>
      </c>
      <c r="AY77" s="116">
        <f t="shared" si="35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4"/>
        <v>1.1930687527574195</v>
      </c>
      <c r="BN77" s="100">
        <v>3</v>
      </c>
      <c r="BO77" s="123" t="s">
        <v>105</v>
      </c>
      <c r="BP77" s="105">
        <v>0</v>
      </c>
      <c r="BQ77" s="102">
        <v>0</v>
      </c>
      <c r="BR77" s="316">
        <f t="shared" si="38"/>
        <v>0</v>
      </c>
      <c r="BS77" s="120">
        <v>5</v>
      </c>
      <c r="BT77" s="133" t="e">
        <f t="shared" si="39"/>
        <v>#VALUE!</v>
      </c>
      <c r="BU77" s="331" t="e">
        <f t="shared" si="40"/>
        <v>#VALUE!</v>
      </c>
    </row>
    <row r="78" spans="3:73" s="89" customFormat="1" ht="56.25" hidden="1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4"/>
        <v>-15.113226124056439</v>
      </c>
      <c r="K78" s="98">
        <f t="shared" si="25"/>
        <v>-3.7581395348837248</v>
      </c>
      <c r="L78" s="99">
        <f t="shared" si="26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7"/>
        <v>1.8239374587095354</v>
      </c>
      <c r="T78" s="104">
        <v>2.5099999999999998</v>
      </c>
      <c r="U78" s="104">
        <v>430.99</v>
      </c>
      <c r="V78" s="103">
        <f t="shared" si="28"/>
        <v>4.0491411583351686</v>
      </c>
      <c r="W78" s="103">
        <v>0.91</v>
      </c>
      <c r="X78" s="103">
        <v>1.31</v>
      </c>
      <c r="Y78" s="98">
        <f t="shared" si="29"/>
        <v>2.2200000000000002</v>
      </c>
      <c r="Z78" s="99">
        <f t="shared" si="30"/>
        <v>0.93949770489690443</v>
      </c>
      <c r="AA78" s="100">
        <v>5</v>
      </c>
      <c r="AB78" s="102">
        <v>297200</v>
      </c>
      <c r="AC78" s="105">
        <v>207.5</v>
      </c>
      <c r="AD78" s="106">
        <f t="shared" si="49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50"/>
        <v>0.4071232876712329</v>
      </c>
      <c r="AP78" s="114">
        <f t="shared" si="51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2"/>
        <v>2.2971091714048724</v>
      </c>
      <c r="AV78" s="100">
        <v>1</v>
      </c>
      <c r="AW78" s="102">
        <v>147947</v>
      </c>
      <c r="AX78" s="105">
        <v>297200</v>
      </c>
      <c r="AY78" s="116">
        <f t="shared" si="35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4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102">
        <v>0</v>
      </c>
      <c r="BR78" s="316">
        <f t="shared" si="38"/>
        <v>0</v>
      </c>
      <c r="BS78" s="120">
        <v>5</v>
      </c>
      <c r="BT78" s="133" t="e">
        <f t="shared" si="39"/>
        <v>#VALUE!</v>
      </c>
      <c r="BU78" s="331" t="e">
        <f t="shared" si="40"/>
        <v>#VALUE!</v>
      </c>
    </row>
    <row r="79" spans="3:73" s="89" customFormat="1" ht="33.75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4"/>
        <v>-23.349753694581281</v>
      </c>
      <c r="K79" s="98">
        <f t="shared" si="25"/>
        <v>-17.628374801482266</v>
      </c>
      <c r="L79" s="99">
        <f t="shared" si="26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7"/>
        <v>3.7854207224745835</v>
      </c>
      <c r="T79" s="104">
        <v>2.6</v>
      </c>
      <c r="U79" s="104">
        <v>590.78</v>
      </c>
      <c r="V79" s="103">
        <f t="shared" si="28"/>
        <v>6.7759030932295046</v>
      </c>
      <c r="W79" s="103">
        <v>0.76</v>
      </c>
      <c r="X79" s="103">
        <v>1.03</v>
      </c>
      <c r="Y79" s="98">
        <f t="shared" si="29"/>
        <v>1.79</v>
      </c>
      <c r="Z79" s="99">
        <f t="shared" si="30"/>
        <v>1.1469418553826307</v>
      </c>
      <c r="AA79" s="100">
        <v>5</v>
      </c>
      <c r="AB79" s="102">
        <v>144000</v>
      </c>
      <c r="AC79" s="105">
        <v>653</v>
      </c>
      <c r="AD79" s="106">
        <f t="shared" si="49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0"/>
        <v>0.41528478731074259</v>
      </c>
      <c r="AP79" s="114">
        <f t="shared" si="51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2"/>
        <v>2.3853956710884332</v>
      </c>
      <c r="AV79" s="100">
        <v>1</v>
      </c>
      <c r="AW79" s="102">
        <v>140100</v>
      </c>
      <c r="AX79" s="105">
        <v>144000</v>
      </c>
      <c r="AY79" s="116">
        <f t="shared" si="35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4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102">
        <v>35000</v>
      </c>
      <c r="BR79" s="316">
        <f t="shared" si="38"/>
        <v>11.246786632390746</v>
      </c>
      <c r="BS79" s="120">
        <v>5</v>
      </c>
      <c r="BT79" s="133">
        <f t="shared" si="39"/>
        <v>23</v>
      </c>
      <c r="BU79" s="331">
        <f t="shared" si="40"/>
        <v>18</v>
      </c>
    </row>
    <row r="80" spans="3:73" s="89" customFormat="1" ht="57" thickBot="1" x14ac:dyDescent="0.25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4"/>
        <v>-8.4400189663347618</v>
      </c>
      <c r="K80" s="98">
        <f t="shared" si="25"/>
        <v>-7.2971675468074864</v>
      </c>
      <c r="L80" s="99">
        <f t="shared" si="26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7"/>
        <v>2.7725238663484486</v>
      </c>
      <c r="T80" s="104">
        <v>2.5099999999999998</v>
      </c>
      <c r="U80" s="104">
        <v>430.99</v>
      </c>
      <c r="V80" s="103">
        <f t="shared" si="28"/>
        <v>6.487705847255369</v>
      </c>
      <c r="W80" s="103">
        <v>0.88</v>
      </c>
      <c r="X80" s="103">
        <v>1.46</v>
      </c>
      <c r="Y80" s="98">
        <f t="shared" si="29"/>
        <v>2.34</v>
      </c>
      <c r="Z80" s="99">
        <f t="shared" si="30"/>
        <v>1.5053031038435623</v>
      </c>
      <c r="AA80" s="100">
        <v>5</v>
      </c>
      <c r="AB80" s="102">
        <v>65197</v>
      </c>
      <c r="AC80" s="105">
        <v>1212</v>
      </c>
      <c r="AD80" s="106">
        <f t="shared" si="49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0"/>
        <v>0.44655479452054792</v>
      </c>
      <c r="AP80" s="114">
        <f t="shared" si="51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2"/>
        <v>1.9472026043635893</v>
      </c>
      <c r="AV80" s="100">
        <v>1</v>
      </c>
      <c r="AW80" s="102">
        <v>56341</v>
      </c>
      <c r="AX80" s="105">
        <v>65197</v>
      </c>
      <c r="AY80" s="116">
        <f t="shared" si="35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4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102">
        <v>70000</v>
      </c>
      <c r="BR80" s="316">
        <f t="shared" si="38"/>
        <v>36.250647332988088</v>
      </c>
      <c r="BS80" s="120">
        <v>5</v>
      </c>
      <c r="BT80" s="133">
        <f t="shared" si="39"/>
        <v>25</v>
      </c>
      <c r="BU80" s="331">
        <f t="shared" si="40"/>
        <v>20</v>
      </c>
    </row>
    <row r="81" spans="3:73" s="89" customFormat="1" ht="45" hidden="1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4"/>
        <v>67.147435897435912</v>
      </c>
      <c r="K81" s="98">
        <f t="shared" si="25"/>
        <v>-0.76117982873454082</v>
      </c>
      <c r="L81" s="99">
        <f t="shared" si="26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7"/>
        <v>3.1120912220309811</v>
      </c>
      <c r="T81" s="104">
        <v>2.48</v>
      </c>
      <c r="U81" s="104">
        <v>500.76</v>
      </c>
      <c r="V81" s="103">
        <f t="shared" si="28"/>
        <v>7.5001398450946652</v>
      </c>
      <c r="W81" s="103">
        <v>0.86</v>
      </c>
      <c r="X81" s="103">
        <v>1.55</v>
      </c>
      <c r="Y81" s="98">
        <f t="shared" si="29"/>
        <v>2.41</v>
      </c>
      <c r="Z81" s="99">
        <f t="shared" si="30"/>
        <v>1.4977513869108288</v>
      </c>
      <c r="AA81" s="100">
        <v>5</v>
      </c>
      <c r="AB81" s="102">
        <v>44000</v>
      </c>
      <c r="AC81" s="105">
        <v>500</v>
      </c>
      <c r="AD81" s="106">
        <f t="shared" si="49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0"/>
        <v>0.33485540334855401</v>
      </c>
      <c r="AP81" s="114">
        <f t="shared" si="51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2"/>
        <v>1.870703259005146</v>
      </c>
      <c r="AV81" s="100">
        <v>1</v>
      </c>
      <c r="AW81" s="102">
        <v>33000</v>
      </c>
      <c r="AX81" s="105">
        <v>44000</v>
      </c>
      <c r="AY81" s="116">
        <f t="shared" si="35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4"/>
        <v>1.1491363636363636</v>
      </c>
      <c r="BN81" s="100">
        <v>3</v>
      </c>
      <c r="BO81" s="123" t="s">
        <v>105</v>
      </c>
      <c r="BP81" s="105">
        <v>0</v>
      </c>
      <c r="BQ81" s="92">
        <v>2120000</v>
      </c>
      <c r="BR81" s="316" t="e">
        <f>IF(#REF!=0,0,BQ81/#REF!)+#REF!/E81</f>
        <v>#REF!</v>
      </c>
      <c r="BS81" s="317">
        <v>3</v>
      </c>
      <c r="BU81" s="126"/>
    </row>
    <row r="82" spans="3:73" s="89" customFormat="1" ht="79.5" hidden="1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4"/>
        <v>2.3263027295285355</v>
      </c>
      <c r="K82" s="213">
        <f t="shared" si="25"/>
        <v>2.644679527069087</v>
      </c>
      <c r="L82" s="214">
        <f t="shared" si="26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7"/>
        <v>2.0261314655172415</v>
      </c>
      <c r="T82" s="220">
        <v>2.25</v>
      </c>
      <c r="U82" s="220">
        <v>376.14</v>
      </c>
      <c r="V82" s="219">
        <f t="shared" si="28"/>
        <v>3.9306950431034484</v>
      </c>
      <c r="W82" s="219">
        <v>0.63</v>
      </c>
      <c r="X82" s="219">
        <v>1.31</v>
      </c>
      <c r="Y82" s="213">
        <f t="shared" si="29"/>
        <v>1.94</v>
      </c>
      <c r="Z82" s="214">
        <f t="shared" si="30"/>
        <v>1.0450085189300389</v>
      </c>
      <c r="AA82" s="215">
        <v>5</v>
      </c>
      <c r="AB82" s="217">
        <v>66581</v>
      </c>
      <c r="AC82" s="221">
        <v>91</v>
      </c>
      <c r="AD82" s="222">
        <f t="shared" si="49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0"/>
        <v>6.7560629122272967E-2</v>
      </c>
      <c r="AP82" s="230">
        <f t="shared" si="51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2"/>
        <v>8.9453659328387936</v>
      </c>
      <c r="AV82" s="215">
        <v>5</v>
      </c>
      <c r="AW82" s="217">
        <v>56063</v>
      </c>
      <c r="AX82" s="221">
        <v>66581</v>
      </c>
      <c r="AY82" s="232">
        <f t="shared" si="35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4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1998100</v>
      </c>
      <c r="BR82" s="318" t="e">
        <f>IF(#REF!=0,0,BQ82/#REF!)+#REF!/E82</f>
        <v>#REF!</v>
      </c>
      <c r="BS82" s="319">
        <v>3</v>
      </c>
      <c r="BU82" s="348"/>
    </row>
    <row r="83" spans="3:73" ht="15.75" x14ac:dyDescent="0.25">
      <c r="AF83" s="241"/>
      <c r="AG83" s="241"/>
      <c r="AH83" s="241"/>
      <c r="AI83" s="241"/>
      <c r="BS83" s="2" t="s">
        <v>295</v>
      </c>
      <c r="BT83" s="349">
        <v>598</v>
      </c>
      <c r="BU83" s="335">
        <v>478</v>
      </c>
    </row>
    <row r="84" spans="3:73" ht="15.75" x14ac:dyDescent="0.25">
      <c r="BS84" s="4" t="s">
        <v>11</v>
      </c>
      <c r="BT84" s="350">
        <v>24</v>
      </c>
      <c r="BU84" s="327">
        <v>24</v>
      </c>
    </row>
    <row r="85" spans="3:73" ht="16.5" thickBot="1" x14ac:dyDescent="0.3">
      <c r="BS85" s="4" t="s">
        <v>12</v>
      </c>
      <c r="BT85" s="351">
        <v>24.9</v>
      </c>
      <c r="BU85" s="328">
        <v>19.899999999999999</v>
      </c>
    </row>
  </sheetData>
  <mergeCells count="72"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T2:BT3"/>
    <mergeCell ref="BU2:BU3"/>
    <mergeCell ref="H3:H5"/>
    <mergeCell ref="I3:I5"/>
    <mergeCell ref="J3:J5"/>
    <mergeCell ref="K3:K5"/>
    <mergeCell ref="AB3:AB5"/>
    <mergeCell ref="AC3:AC5"/>
    <mergeCell ref="AQ4:AR4"/>
    <mergeCell ref="AU4:AV4"/>
    <mergeCell ref="BK2:BK4"/>
    <mergeCell ref="BL2:BL4"/>
    <mergeCell ref="BM2:BN3"/>
    <mergeCell ref="BO2:BP3"/>
    <mergeCell ref="BQ2:BQ5"/>
    <mergeCell ref="BR2:BS3"/>
    <mergeCell ref="BR4:BS4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62" fitToWidth="0" fitToHeight="0" orientation="landscape" horizontalDpi="0" verticalDpi="0" copie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88"/>
  <sheetViews>
    <sheetView topLeftCell="B1" workbookViewId="0"/>
  </sheetViews>
  <sheetFormatPr defaultRowHeight="1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9" hidden="1" customWidth="1"/>
    <col min="6" max="6" width="9.5703125" style="19" hidden="1" customWidth="1"/>
    <col min="7" max="7" width="12.42578125" style="19" hidden="1" customWidth="1"/>
    <col min="8" max="9" width="10.5703125" style="19" hidden="1" customWidth="1"/>
    <col min="10" max="10" width="7.85546875" style="37" hidden="1" customWidth="1"/>
    <col min="11" max="11" width="7.85546875" style="38" hidden="1" customWidth="1"/>
    <col min="12" max="12" width="10.7109375" style="19" customWidth="1"/>
    <col min="13" max="13" width="9.28515625" style="19" customWidth="1"/>
    <col min="14" max="14" width="9.5703125" style="39" hidden="1" customWidth="1"/>
    <col min="15" max="15" width="11.5703125" style="19" hidden="1" customWidth="1"/>
    <col min="16" max="16" width="8.85546875" style="19" hidden="1" customWidth="1"/>
    <col min="17" max="17" width="7.5703125" style="19" hidden="1" customWidth="1"/>
    <col min="18" max="18" width="11.7109375" style="40" hidden="1" customWidth="1"/>
    <col min="19" max="19" width="11.7109375" style="38" hidden="1" customWidth="1"/>
    <col min="20" max="20" width="9.42578125" style="41" hidden="1" customWidth="1"/>
    <col min="21" max="21" width="11.7109375" style="41" hidden="1" customWidth="1"/>
    <col min="22" max="22" width="12.7109375" style="38" hidden="1" customWidth="1"/>
    <col min="23" max="23" width="9.5703125" style="38" hidden="1" customWidth="1"/>
    <col min="24" max="24" width="8.42578125" style="38" hidden="1" customWidth="1"/>
    <col min="25" max="25" width="10" style="38" hidden="1" customWidth="1"/>
    <col min="26" max="26" width="9.42578125" style="42" hidden="1" customWidth="1"/>
    <col min="27" max="27" width="10.28515625" style="19" hidden="1" customWidth="1"/>
    <col min="28" max="28" width="20.42578125" style="19" hidden="1" customWidth="1"/>
    <col min="29" max="29" width="23.7109375" style="19" hidden="1" customWidth="1"/>
    <col min="30" max="31" width="10" style="19" customWidth="1"/>
    <col min="32" max="32" width="11.7109375" style="19" hidden="1" customWidth="1"/>
    <col min="33" max="33" width="14" style="19" hidden="1" customWidth="1"/>
    <col min="34" max="35" width="18.5703125" style="19" hidden="1" customWidth="1"/>
    <col min="36" max="36" width="15.7109375" style="19" hidden="1" customWidth="1"/>
    <col min="37" max="37" width="10" style="19" hidden="1" customWidth="1"/>
    <col min="38" max="38" width="16.28515625" style="19" hidden="1" customWidth="1"/>
    <col min="39" max="39" width="20.28515625" style="19" hidden="1" customWidth="1"/>
    <col min="40" max="42" width="10" style="19" hidden="1" customWidth="1"/>
    <col min="43" max="44" width="10" style="19" customWidth="1"/>
    <col min="45" max="45" width="20.28515625" style="19" hidden="1" customWidth="1"/>
    <col min="46" max="48" width="10" style="19" hidden="1" customWidth="1"/>
    <col min="49" max="49" width="12.7109375" style="19" hidden="1" customWidth="1"/>
    <col min="50" max="50" width="16.7109375" style="19" hidden="1" customWidth="1"/>
    <col min="51" max="52" width="10" style="19" hidden="1" customWidth="1"/>
    <col min="53" max="53" width="14.5703125" style="19" customWidth="1"/>
    <col min="54" max="54" width="10" style="19" customWidth="1"/>
    <col min="55" max="55" width="27.140625" style="19" customWidth="1"/>
    <col min="56" max="56" width="10" style="19" customWidth="1"/>
    <col min="57" max="57" width="14.7109375" style="19" customWidth="1"/>
    <col min="58" max="58" width="10" style="19" customWidth="1"/>
    <col min="59" max="59" width="11.42578125" style="19" hidden="1" customWidth="1"/>
    <col min="60" max="60" width="10" style="43" hidden="1" customWidth="1"/>
    <col min="61" max="66" width="10" style="19" hidden="1" customWidth="1"/>
    <col min="67" max="67" width="17.42578125" style="19" customWidth="1"/>
    <col min="68" max="68" width="10" style="19" customWidth="1"/>
    <col min="69" max="69" width="12.28515625" style="19" hidden="1" customWidth="1"/>
    <col min="70" max="70" width="10" style="19" customWidth="1"/>
    <col min="71" max="71" width="11.42578125" style="19" customWidth="1"/>
    <col min="72" max="72" width="9.140625" customWidth="1"/>
  </cols>
  <sheetData>
    <row r="1" spans="3:73" ht="15.75" thickBot="1" x14ac:dyDescent="0.3"/>
    <row r="2" spans="3:73" ht="30.6" customHeight="1" thickBot="1" x14ac:dyDescent="0.3">
      <c r="C2" s="246" t="s">
        <v>25</v>
      </c>
      <c r="D2" s="247" t="s">
        <v>26</v>
      </c>
      <c r="E2" s="248" t="s">
        <v>27</v>
      </c>
      <c r="F2" s="248"/>
      <c r="G2" s="249" t="s">
        <v>28</v>
      </c>
      <c r="H2" s="250" t="s">
        <v>29</v>
      </c>
      <c r="I2" s="250"/>
      <c r="J2" s="250"/>
      <c r="K2" s="250"/>
      <c r="L2" s="248" t="s">
        <v>30</v>
      </c>
      <c r="M2" s="248"/>
      <c r="N2" s="251" t="s">
        <v>31</v>
      </c>
      <c r="O2" s="248" t="s">
        <v>32</v>
      </c>
      <c r="P2" s="248"/>
      <c r="Q2" s="252" t="s">
        <v>33</v>
      </c>
      <c r="R2" s="252"/>
      <c r="S2" s="253" t="s">
        <v>34</v>
      </c>
      <c r="T2" s="254" t="s">
        <v>35</v>
      </c>
      <c r="U2" s="254" t="s">
        <v>36</v>
      </c>
      <c r="V2" s="253" t="s">
        <v>37</v>
      </c>
      <c r="W2" s="253" t="s">
        <v>38</v>
      </c>
      <c r="X2" s="253" t="s">
        <v>39</v>
      </c>
      <c r="Y2" s="255" t="s">
        <v>40</v>
      </c>
      <c r="Z2" s="248" t="s">
        <v>41</v>
      </c>
      <c r="AA2" s="248"/>
      <c r="AB2" s="256" t="s">
        <v>42</v>
      </c>
      <c r="AC2" s="256"/>
      <c r="AD2" s="248" t="s">
        <v>42</v>
      </c>
      <c r="AE2" s="248"/>
      <c r="AF2" s="249" t="s">
        <v>43</v>
      </c>
      <c r="AG2" s="257" t="s">
        <v>44</v>
      </c>
      <c r="AH2" s="257" t="s">
        <v>45</v>
      </c>
      <c r="AI2" s="258" t="s">
        <v>46</v>
      </c>
      <c r="AJ2" s="248" t="s">
        <v>47</v>
      </c>
      <c r="AK2" s="248"/>
      <c r="AL2" s="249" t="s">
        <v>48</v>
      </c>
      <c r="AM2" s="257" t="s">
        <v>49</v>
      </c>
      <c r="AN2" s="257" t="s">
        <v>50</v>
      </c>
      <c r="AO2" s="259" t="s">
        <v>51</v>
      </c>
      <c r="AP2" s="260" t="s">
        <v>52</v>
      </c>
      <c r="AQ2" s="248" t="s">
        <v>53</v>
      </c>
      <c r="AR2" s="248"/>
      <c r="AS2" s="249" t="s">
        <v>49</v>
      </c>
      <c r="AT2" s="250" t="s">
        <v>50</v>
      </c>
      <c r="AU2" s="248" t="s">
        <v>54</v>
      </c>
      <c r="AV2" s="248"/>
      <c r="AW2" s="249" t="s">
        <v>55</v>
      </c>
      <c r="AX2" s="250" t="s">
        <v>56</v>
      </c>
      <c r="AY2" s="248" t="s">
        <v>57</v>
      </c>
      <c r="AZ2" s="248"/>
      <c r="BA2" s="248" t="s">
        <v>58</v>
      </c>
      <c r="BB2" s="248"/>
      <c r="BC2" s="248" t="s">
        <v>59</v>
      </c>
      <c r="BD2" s="248"/>
      <c r="BE2" s="248" t="s">
        <v>60</v>
      </c>
      <c r="BF2" s="248"/>
      <c r="BG2" s="249" t="s">
        <v>61</v>
      </c>
      <c r="BH2" s="250" t="s">
        <v>62</v>
      </c>
      <c r="BI2" s="248" t="s">
        <v>63</v>
      </c>
      <c r="BJ2" s="248"/>
      <c r="BK2" s="249" t="s">
        <v>56</v>
      </c>
      <c r="BL2" s="250" t="s">
        <v>64</v>
      </c>
      <c r="BM2" s="248" t="s">
        <v>65</v>
      </c>
      <c r="BN2" s="248"/>
      <c r="BO2" s="248" t="s">
        <v>66</v>
      </c>
      <c r="BP2" s="248"/>
      <c r="BQ2" s="344" t="s">
        <v>300</v>
      </c>
      <c r="BR2" s="248" t="s">
        <v>70</v>
      </c>
      <c r="BS2" s="248"/>
      <c r="BT2" s="248" t="s">
        <v>71</v>
      </c>
      <c r="BU2" s="248" t="s">
        <v>72</v>
      </c>
    </row>
    <row r="3" spans="3:73" ht="24.4" customHeight="1" thickBot="1" x14ac:dyDescent="0.3">
      <c r="C3" s="246"/>
      <c r="D3" s="247"/>
      <c r="E3" s="248"/>
      <c r="F3" s="248"/>
      <c r="G3" s="249"/>
      <c r="H3" s="263" t="s">
        <v>73</v>
      </c>
      <c r="I3" s="263" t="s">
        <v>74</v>
      </c>
      <c r="J3" s="264" t="s">
        <v>75</v>
      </c>
      <c r="K3" s="265" t="s">
        <v>76</v>
      </c>
      <c r="L3" s="248"/>
      <c r="M3" s="248"/>
      <c r="N3" s="251"/>
      <c r="O3" s="248"/>
      <c r="P3" s="248"/>
      <c r="Q3" s="252"/>
      <c r="R3" s="252"/>
      <c r="S3" s="253"/>
      <c r="T3" s="254"/>
      <c r="U3" s="254"/>
      <c r="V3" s="253"/>
      <c r="W3" s="253"/>
      <c r="X3" s="253"/>
      <c r="Y3" s="255"/>
      <c r="Z3" s="248"/>
      <c r="AA3" s="248"/>
      <c r="AB3" s="266" t="s">
        <v>56</v>
      </c>
      <c r="AC3" s="267" t="s">
        <v>77</v>
      </c>
      <c r="AD3" s="248"/>
      <c r="AE3" s="248"/>
      <c r="AF3" s="249"/>
      <c r="AG3" s="257"/>
      <c r="AH3" s="257"/>
      <c r="AI3" s="258"/>
      <c r="AJ3" s="248"/>
      <c r="AK3" s="248"/>
      <c r="AL3" s="249"/>
      <c r="AM3" s="257"/>
      <c r="AN3" s="257"/>
      <c r="AO3" s="259"/>
      <c r="AP3" s="260"/>
      <c r="AQ3" s="248"/>
      <c r="AR3" s="248"/>
      <c r="AS3" s="249"/>
      <c r="AT3" s="250"/>
      <c r="AU3" s="248"/>
      <c r="AV3" s="248"/>
      <c r="AW3" s="249"/>
      <c r="AX3" s="250"/>
      <c r="AY3" s="248"/>
      <c r="AZ3" s="248"/>
      <c r="BA3" s="248"/>
      <c r="BB3" s="248"/>
      <c r="BC3" s="248"/>
      <c r="BD3" s="248"/>
      <c r="BE3" s="248"/>
      <c r="BF3" s="248"/>
      <c r="BG3" s="249"/>
      <c r="BH3" s="250"/>
      <c r="BI3" s="248"/>
      <c r="BJ3" s="248"/>
      <c r="BK3" s="249"/>
      <c r="BL3" s="250"/>
      <c r="BM3" s="248"/>
      <c r="BN3" s="248"/>
      <c r="BO3" s="248"/>
      <c r="BP3" s="248"/>
      <c r="BQ3" s="344"/>
      <c r="BR3" s="248"/>
      <c r="BS3" s="248"/>
      <c r="BT3" s="248"/>
      <c r="BU3" s="248"/>
    </row>
    <row r="4" spans="3:73" ht="15" customHeight="1" thickBot="1" x14ac:dyDescent="0.3">
      <c r="C4" s="44" t="s">
        <v>78</v>
      </c>
      <c r="D4" s="45"/>
      <c r="E4" s="268">
        <v>1</v>
      </c>
      <c r="F4" s="268"/>
      <c r="G4" s="47"/>
      <c r="H4" s="263"/>
      <c r="I4" s="263"/>
      <c r="J4" s="264"/>
      <c r="K4" s="265"/>
      <c r="L4" s="268">
        <v>2</v>
      </c>
      <c r="M4" s="268"/>
      <c r="N4" s="251"/>
      <c r="O4" s="268">
        <v>3</v>
      </c>
      <c r="P4" s="268"/>
      <c r="Q4" s="252"/>
      <c r="R4" s="252"/>
      <c r="S4" s="253"/>
      <c r="T4" s="254"/>
      <c r="U4" s="254"/>
      <c r="V4" s="253"/>
      <c r="W4" s="253"/>
      <c r="X4" s="253"/>
      <c r="Y4" s="255"/>
      <c r="Z4" s="268">
        <v>4</v>
      </c>
      <c r="AA4" s="268"/>
      <c r="AB4" s="266"/>
      <c r="AC4" s="267"/>
      <c r="AD4" s="268">
        <v>5</v>
      </c>
      <c r="AE4" s="268"/>
      <c r="AF4" s="249"/>
      <c r="AG4" s="257"/>
      <c r="AH4" s="257"/>
      <c r="AI4" s="258"/>
      <c r="AJ4" s="268">
        <v>6</v>
      </c>
      <c r="AK4" s="268"/>
      <c r="AL4" s="249"/>
      <c r="AM4" s="257"/>
      <c r="AN4" s="257"/>
      <c r="AO4" s="259"/>
      <c r="AP4" s="260"/>
      <c r="AQ4" s="268">
        <v>7</v>
      </c>
      <c r="AR4" s="268"/>
      <c r="AS4" s="249"/>
      <c r="AT4" s="250"/>
      <c r="AU4" s="268">
        <v>8</v>
      </c>
      <c r="AV4" s="268"/>
      <c r="AW4" s="249"/>
      <c r="AX4" s="250"/>
      <c r="AY4" s="268">
        <v>9</v>
      </c>
      <c r="AZ4" s="268"/>
      <c r="BA4" s="268">
        <v>10</v>
      </c>
      <c r="BB4" s="268"/>
      <c r="BC4" s="268">
        <v>11</v>
      </c>
      <c r="BD4" s="268"/>
      <c r="BE4" s="268">
        <v>12</v>
      </c>
      <c r="BF4" s="268"/>
      <c r="BG4" s="48"/>
      <c r="BH4" s="49"/>
      <c r="BI4" s="268">
        <v>13</v>
      </c>
      <c r="BJ4" s="268"/>
      <c r="BK4" s="249"/>
      <c r="BL4" s="250"/>
      <c r="BM4" s="268">
        <v>14</v>
      </c>
      <c r="BN4" s="268"/>
      <c r="BO4" s="268">
        <v>15</v>
      </c>
      <c r="BP4" s="268"/>
      <c r="BQ4" s="344"/>
      <c r="BR4" s="268">
        <v>16</v>
      </c>
      <c r="BS4" s="268"/>
      <c r="BT4" s="50">
        <v>17</v>
      </c>
      <c r="BU4" s="46">
        <v>18</v>
      </c>
    </row>
    <row r="5" spans="3:73" ht="15" customHeight="1" x14ac:dyDescent="0.25">
      <c r="C5" s="44"/>
      <c r="D5" s="45"/>
      <c r="E5" s="51" t="s">
        <v>79</v>
      </c>
      <c r="F5" s="52" t="s">
        <v>80</v>
      </c>
      <c r="G5" s="47" t="s">
        <v>79</v>
      </c>
      <c r="H5" s="263"/>
      <c r="I5" s="263"/>
      <c r="J5" s="264"/>
      <c r="K5" s="265"/>
      <c r="L5" s="51" t="s">
        <v>81</v>
      </c>
      <c r="M5" s="53" t="s">
        <v>80</v>
      </c>
      <c r="N5" s="251"/>
      <c r="O5" s="51" t="s">
        <v>79</v>
      </c>
      <c r="P5" s="52" t="s">
        <v>80</v>
      </c>
      <c r="Q5" s="252"/>
      <c r="R5" s="252"/>
      <c r="S5" s="253"/>
      <c r="T5" s="254"/>
      <c r="U5" s="254"/>
      <c r="V5" s="253"/>
      <c r="W5" s="253"/>
      <c r="X5" s="253"/>
      <c r="Y5" s="255"/>
      <c r="Z5" s="54" t="s">
        <v>81</v>
      </c>
      <c r="AA5" s="52" t="s">
        <v>80</v>
      </c>
      <c r="AB5" s="266"/>
      <c r="AC5" s="267"/>
      <c r="AD5" s="51" t="s">
        <v>81</v>
      </c>
      <c r="AE5" s="52" t="s">
        <v>80</v>
      </c>
      <c r="AF5" s="48"/>
      <c r="AG5" s="55"/>
      <c r="AH5" s="55"/>
      <c r="AI5" s="49"/>
      <c r="AJ5" s="51" t="s">
        <v>81</v>
      </c>
      <c r="AK5" s="52" t="s">
        <v>80</v>
      </c>
      <c r="AL5" s="48"/>
      <c r="AM5" s="48"/>
      <c r="AN5" s="55"/>
      <c r="AO5" s="55"/>
      <c r="AP5" s="49"/>
      <c r="AQ5" s="51" t="s">
        <v>81</v>
      </c>
      <c r="AR5" s="52" t="s">
        <v>80</v>
      </c>
      <c r="AS5" s="48"/>
      <c r="AT5" s="49"/>
      <c r="AU5" s="51" t="s">
        <v>81</v>
      </c>
      <c r="AV5" s="52" t="s">
        <v>80</v>
      </c>
      <c r="AW5" s="48"/>
      <c r="AX5" s="49"/>
      <c r="AY5" s="51" t="s">
        <v>81</v>
      </c>
      <c r="AZ5" s="45" t="s">
        <v>80</v>
      </c>
      <c r="BA5" s="51" t="s">
        <v>81</v>
      </c>
      <c r="BB5" s="45" t="s">
        <v>80</v>
      </c>
      <c r="BC5" s="51" t="s">
        <v>81</v>
      </c>
      <c r="BD5" s="52" t="s">
        <v>80</v>
      </c>
      <c r="BE5" s="56" t="s">
        <v>81</v>
      </c>
      <c r="BF5" s="52" t="s">
        <v>80</v>
      </c>
      <c r="BG5" s="48"/>
      <c r="BH5" s="47"/>
      <c r="BI5" s="51" t="s">
        <v>81</v>
      </c>
      <c r="BJ5" s="52" t="s">
        <v>80</v>
      </c>
      <c r="BK5" s="57"/>
      <c r="BL5" s="58"/>
      <c r="BM5" s="51" t="s">
        <v>81</v>
      </c>
      <c r="BN5" s="52" t="s">
        <v>80</v>
      </c>
      <c r="BO5" s="51" t="s">
        <v>81</v>
      </c>
      <c r="BP5" s="45" t="s">
        <v>80</v>
      </c>
      <c r="BQ5" s="344"/>
      <c r="BR5" s="51" t="s">
        <v>81</v>
      </c>
      <c r="BS5" s="52" t="s">
        <v>80</v>
      </c>
      <c r="BT5" s="50" t="s">
        <v>82</v>
      </c>
      <c r="BU5" s="46" t="s">
        <v>82</v>
      </c>
    </row>
    <row r="6" spans="3:73" x14ac:dyDescent="0.25">
      <c r="C6" s="59"/>
      <c r="D6" s="60" t="s">
        <v>83</v>
      </c>
      <c r="E6" s="61"/>
      <c r="F6" s="62"/>
      <c r="G6" s="63"/>
      <c r="H6" s="64"/>
      <c r="I6" s="64"/>
      <c r="J6" s="65"/>
      <c r="K6" s="66"/>
      <c r="L6" s="61"/>
      <c r="M6" s="67"/>
      <c r="N6" s="68"/>
      <c r="O6" s="61"/>
      <c r="P6" s="67"/>
      <c r="Q6" s="69"/>
      <c r="R6" s="70"/>
      <c r="S6" s="71"/>
      <c r="T6" s="72"/>
      <c r="U6" s="72"/>
      <c r="V6" s="71"/>
      <c r="W6" s="71"/>
      <c r="X6" s="71"/>
      <c r="Y6" s="66"/>
      <c r="Z6" s="73"/>
      <c r="AA6" s="67"/>
      <c r="AB6" s="69"/>
      <c r="AC6" s="74"/>
      <c r="AD6" s="75"/>
      <c r="AE6" s="76"/>
      <c r="AF6" s="77"/>
      <c r="AG6" s="78"/>
      <c r="AH6" s="78"/>
      <c r="AI6" s="79"/>
      <c r="AJ6" s="80"/>
      <c r="AK6" s="81"/>
      <c r="AL6" s="82"/>
      <c r="AM6" s="82"/>
      <c r="AN6" s="78"/>
      <c r="AO6" s="78"/>
      <c r="AP6" s="79"/>
      <c r="AQ6" s="80"/>
      <c r="AR6" s="81"/>
      <c r="AS6" s="82"/>
      <c r="AT6" s="83"/>
      <c r="AU6" s="75"/>
      <c r="AV6" s="76"/>
      <c r="AW6" s="82"/>
      <c r="AX6" s="83"/>
      <c r="AY6" s="75"/>
      <c r="AZ6" s="83"/>
      <c r="BA6" s="75"/>
      <c r="BB6" s="83"/>
      <c r="BC6" s="75"/>
      <c r="BD6" s="76"/>
      <c r="BE6" s="82"/>
      <c r="BF6" s="84"/>
      <c r="BG6" s="82"/>
      <c r="BH6" s="85"/>
      <c r="BI6" s="75"/>
      <c r="BJ6" s="76"/>
      <c r="BK6" s="82"/>
      <c r="BL6" s="83"/>
      <c r="BM6" s="86"/>
      <c r="BN6" s="76"/>
      <c r="BO6" s="75"/>
      <c r="BP6" s="83"/>
      <c r="BQ6" s="86"/>
      <c r="BR6" s="75"/>
      <c r="BS6" s="76"/>
      <c r="BT6" s="86"/>
      <c r="BU6" s="88"/>
    </row>
    <row r="7" spans="3:73" s="89" customFormat="1" ht="33.75" x14ac:dyDescent="0.2">
      <c r="C7" s="90" t="s">
        <v>84</v>
      </c>
      <c r="D7" s="91" t="s">
        <v>85</v>
      </c>
      <c r="E7" s="92">
        <v>85932</v>
      </c>
      <c r="F7" s="93">
        <v>3</v>
      </c>
      <c r="G7" s="94">
        <v>75475</v>
      </c>
      <c r="H7" s="95">
        <v>89287</v>
      </c>
      <c r="I7" s="96">
        <v>87818</v>
      </c>
      <c r="J7" s="97">
        <f>(E7/H7*100)-100</f>
        <v>-3.7575458913391628</v>
      </c>
      <c r="K7" s="98">
        <f>(E7/I7*100)-100</f>
        <v>-2.1476234940445096</v>
      </c>
      <c r="L7" s="99">
        <f>J7</f>
        <v>-3.7575458913391628</v>
      </c>
      <c r="M7" s="100">
        <v>3</v>
      </c>
      <c r="N7" s="101">
        <v>100</v>
      </c>
      <c r="O7" s="92">
        <v>84492</v>
      </c>
      <c r="P7" s="100">
        <v>1</v>
      </c>
      <c r="Q7" s="102" t="s">
        <v>86</v>
      </c>
      <c r="R7" s="96">
        <v>2302048</v>
      </c>
      <c r="S7" s="103">
        <f>(R7/G7)/12</f>
        <v>2.5417334658275368</v>
      </c>
      <c r="T7" s="104">
        <v>2.15</v>
      </c>
      <c r="U7" s="104">
        <v>376.14</v>
      </c>
      <c r="V7" s="103">
        <f>S7*Y7</f>
        <v>3.7109308601082036</v>
      </c>
      <c r="W7" s="103">
        <v>0.72</v>
      </c>
      <c r="X7" s="103">
        <v>0.74</v>
      </c>
      <c r="Y7" s="98">
        <f>X7+W7</f>
        <v>1.46</v>
      </c>
      <c r="Z7" s="99">
        <f>V7/U7*100</f>
        <v>0.98658235234439406</v>
      </c>
      <c r="AA7" s="100">
        <v>5</v>
      </c>
      <c r="AB7" s="102">
        <v>4239427</v>
      </c>
      <c r="AC7" s="105">
        <v>414</v>
      </c>
      <c r="AD7" s="106">
        <f>AB7*AC7/21900</f>
        <v>80142.592602739722</v>
      </c>
      <c r="AE7" s="100">
        <v>3</v>
      </c>
      <c r="AF7" s="107"/>
      <c r="AG7" s="108"/>
      <c r="AH7" s="109"/>
      <c r="AI7" s="109"/>
      <c r="AJ7" s="92" t="s">
        <v>87</v>
      </c>
      <c r="AK7" s="100">
        <v>0</v>
      </c>
      <c r="AL7" s="110">
        <v>11614.868493150685</v>
      </c>
      <c r="AM7" s="111">
        <v>13612.57062127984</v>
      </c>
      <c r="AN7" s="112">
        <v>22000</v>
      </c>
      <c r="AO7" s="113">
        <f>AL7/AN7</f>
        <v>0.52794856787048572</v>
      </c>
      <c r="AP7" s="114">
        <f>AM7/AN7</f>
        <v>0.61875321005817452</v>
      </c>
      <c r="AQ7" s="92" t="s">
        <v>87</v>
      </c>
      <c r="AR7" s="100">
        <v>0</v>
      </c>
      <c r="AS7" s="110">
        <v>13612.57062127984</v>
      </c>
      <c r="AT7" s="105">
        <v>22000</v>
      </c>
      <c r="AU7" s="115">
        <f>AT7/AS7</f>
        <v>1.6161532316025982</v>
      </c>
      <c r="AV7" s="100">
        <v>0</v>
      </c>
      <c r="AW7" s="102">
        <v>3705457</v>
      </c>
      <c r="AX7" s="105">
        <v>4239427</v>
      </c>
      <c r="AY7" s="116">
        <f>(AX7-AW7)/AW7</f>
        <v>0.14410368275761937</v>
      </c>
      <c r="AZ7" s="105">
        <v>1</v>
      </c>
      <c r="BA7" s="117" t="s">
        <v>88</v>
      </c>
      <c r="BB7" s="105">
        <v>3</v>
      </c>
      <c r="BC7" s="118" t="s">
        <v>89</v>
      </c>
      <c r="BD7" s="100">
        <v>5</v>
      </c>
      <c r="BE7" s="119" t="s">
        <v>90</v>
      </c>
      <c r="BF7" s="93">
        <v>5</v>
      </c>
      <c r="BG7" s="111">
        <v>5980352</v>
      </c>
      <c r="BH7" s="120">
        <v>6446297</v>
      </c>
      <c r="BI7" s="121">
        <f>BH7/BG7</f>
        <v>1.0779126379183031</v>
      </c>
      <c r="BJ7" s="100">
        <v>0</v>
      </c>
      <c r="BK7" s="102">
        <v>4239427</v>
      </c>
      <c r="BL7" s="105">
        <v>2797894</v>
      </c>
      <c r="BM7" s="122">
        <f>BL7/BK7</f>
        <v>0.65996984969902772</v>
      </c>
      <c r="BN7" s="100">
        <f>IF(BM7&lt;1,1,IF(BM7&gt;1&lt;1.5,3,5))</f>
        <v>1</v>
      </c>
      <c r="BO7" s="123" t="s">
        <v>91</v>
      </c>
      <c r="BP7" s="105">
        <v>5</v>
      </c>
      <c r="BQ7" s="337">
        <v>80000</v>
      </c>
      <c r="BR7" s="106">
        <f>BQ7/E7</f>
        <v>0.93096867290415675</v>
      </c>
      <c r="BS7" s="317">
        <v>5</v>
      </c>
      <c r="BT7" s="269">
        <f>M7+AE7+AR7+BB7+BD7+BF7+BP7+BS7</f>
        <v>29</v>
      </c>
      <c r="BU7" s="126">
        <f>M7+AE7+AR7+BB7+BD7+BF7+BP7</f>
        <v>24</v>
      </c>
    </row>
    <row r="8" spans="3:73" s="89" customFormat="1" ht="61.15" customHeight="1" x14ac:dyDescent="0.2">
      <c r="C8" s="90" t="s">
        <v>92</v>
      </c>
      <c r="D8" s="127" t="s">
        <v>93</v>
      </c>
      <c r="E8" s="92">
        <v>668724</v>
      </c>
      <c r="F8" s="93">
        <v>5</v>
      </c>
      <c r="G8" s="94">
        <v>636865</v>
      </c>
      <c r="H8" s="128">
        <v>697175</v>
      </c>
      <c r="I8" s="96">
        <v>660420</v>
      </c>
      <c r="J8" s="97">
        <f>(E8/H8*100)-100</f>
        <v>-4.080897909420159</v>
      </c>
      <c r="K8" s="98">
        <f>(E8/I8*100)-100</f>
        <v>1.2573816662124102</v>
      </c>
      <c r="L8" s="99">
        <f>J8</f>
        <v>-4.080897909420159</v>
      </c>
      <c r="M8" s="100">
        <v>3</v>
      </c>
      <c r="N8" s="101">
        <v>97.433619849145543</v>
      </c>
      <c r="O8" s="92">
        <v>651562</v>
      </c>
      <c r="P8" s="100">
        <v>1</v>
      </c>
      <c r="Q8" s="102" t="s">
        <v>86</v>
      </c>
      <c r="R8" s="96">
        <v>24493632</v>
      </c>
      <c r="S8" s="103">
        <f>(R8/G8)/12</f>
        <v>3.2049743666240098</v>
      </c>
      <c r="T8" s="104">
        <v>2.14</v>
      </c>
      <c r="U8" s="104">
        <v>668.94</v>
      </c>
      <c r="V8" s="103">
        <f>S8*Y8</f>
        <v>5.0959092429321755</v>
      </c>
      <c r="W8" s="103">
        <v>0.85</v>
      </c>
      <c r="X8" s="103">
        <v>0.74</v>
      </c>
      <c r="Y8" s="98">
        <f>X8+W8</f>
        <v>1.5899999999999999</v>
      </c>
      <c r="Z8" s="99">
        <f>V8/U8*100</f>
        <v>0.7617886870170979</v>
      </c>
      <c r="AA8" s="100">
        <v>5</v>
      </c>
      <c r="AB8" s="102">
        <v>47540576</v>
      </c>
      <c r="AC8" s="105">
        <v>323</v>
      </c>
      <c r="AD8" s="106">
        <f>AB8*AC8/21900</f>
        <v>701169.22593607311</v>
      </c>
      <c r="AE8" s="100">
        <v>5</v>
      </c>
      <c r="AF8" s="107"/>
      <c r="AG8" s="108"/>
      <c r="AH8" s="109"/>
      <c r="AI8" s="129">
        <v>0.67800000000000005</v>
      </c>
      <c r="AJ8" s="130" t="s">
        <v>94</v>
      </c>
      <c r="AK8" s="100">
        <v>3</v>
      </c>
      <c r="AL8" s="110">
        <v>130248.15342465753</v>
      </c>
      <c r="AM8" s="111">
        <v>135571.2559433931</v>
      </c>
      <c r="AN8" s="112">
        <v>200000</v>
      </c>
      <c r="AO8" s="113">
        <f>AL8/AN8</f>
        <v>0.65124076712328771</v>
      </c>
      <c r="AP8" s="114">
        <f>AM8/AN8</f>
        <v>0.67785627971696549</v>
      </c>
      <c r="AQ8" s="92" t="s">
        <v>87</v>
      </c>
      <c r="AR8" s="100">
        <v>0</v>
      </c>
      <c r="AS8" s="110">
        <v>135571.2559433931</v>
      </c>
      <c r="AT8" s="105">
        <v>200000</v>
      </c>
      <c r="AU8" s="115">
        <f>AT8/AS8</f>
        <v>1.4752389701509345</v>
      </c>
      <c r="AV8" s="100">
        <v>0</v>
      </c>
      <c r="AW8" s="102">
        <v>38839438</v>
      </c>
      <c r="AX8" s="105">
        <v>47540576</v>
      </c>
      <c r="AY8" s="116">
        <f>(AX8-AW8)/AW8</f>
        <v>0.22402842183246832</v>
      </c>
      <c r="AZ8" s="105">
        <v>1</v>
      </c>
      <c r="BA8" s="131" t="s">
        <v>95</v>
      </c>
      <c r="BB8" s="105">
        <v>3</v>
      </c>
      <c r="BC8" s="132" t="s">
        <v>96</v>
      </c>
      <c r="BD8" s="100">
        <v>5</v>
      </c>
      <c r="BE8" s="119" t="s">
        <v>97</v>
      </c>
      <c r="BF8" s="93">
        <v>5</v>
      </c>
      <c r="BG8" s="111">
        <v>127578573</v>
      </c>
      <c r="BH8" s="120">
        <v>29678606</v>
      </c>
      <c r="BI8" s="121">
        <f>BH8/BG8</f>
        <v>0.23263002008965877</v>
      </c>
      <c r="BJ8" s="100">
        <v>3</v>
      </c>
      <c r="BK8" s="102">
        <v>47540576</v>
      </c>
      <c r="BL8" s="105">
        <v>17902431</v>
      </c>
      <c r="BM8" s="122">
        <f>BL8/BK8</f>
        <v>0.37657160485392521</v>
      </c>
      <c r="BN8" s="100">
        <f>IF(BM8&lt;1,1,IF(BM8&gt;1&lt;1.5,3,5))</f>
        <v>1</v>
      </c>
      <c r="BO8" s="123" t="s">
        <v>98</v>
      </c>
      <c r="BP8" s="105">
        <v>5</v>
      </c>
      <c r="BQ8" s="337">
        <v>100000</v>
      </c>
      <c r="BR8" s="106">
        <f>BQ8/E8</f>
        <v>0.14953852411458241</v>
      </c>
      <c r="BS8" s="317">
        <v>5</v>
      </c>
      <c r="BT8" s="269">
        <f>M8+AE8+AR8+BB8+BD8+BF8+BP8+BS8</f>
        <v>31</v>
      </c>
      <c r="BU8" s="126">
        <f>M8+AE8+AR8+BB8+BD8+BF8+BP8</f>
        <v>26</v>
      </c>
    </row>
    <row r="9" spans="3:73" s="89" customFormat="1" ht="12.75" x14ac:dyDescent="0.2">
      <c r="C9" s="59"/>
      <c r="D9" s="134" t="s">
        <v>99</v>
      </c>
      <c r="E9" s="61"/>
      <c r="F9" s="62"/>
      <c r="G9" s="63"/>
      <c r="H9" s="135"/>
      <c r="I9" s="64"/>
      <c r="J9" s="136"/>
      <c r="K9" s="137"/>
      <c r="L9" s="138"/>
      <c r="M9" s="67"/>
      <c r="N9" s="139"/>
      <c r="O9" s="61"/>
      <c r="P9" s="67"/>
      <c r="Q9" s="69"/>
      <c r="R9" s="70"/>
      <c r="S9" s="71"/>
      <c r="T9" s="72"/>
      <c r="U9" s="72"/>
      <c r="V9" s="72"/>
      <c r="W9" s="71"/>
      <c r="X9" s="71"/>
      <c r="Y9" s="66"/>
      <c r="Z9" s="73"/>
      <c r="AA9" s="67"/>
      <c r="AB9" s="69"/>
      <c r="AC9" s="74"/>
      <c r="AD9" s="61"/>
      <c r="AE9" s="67"/>
      <c r="AF9" s="140"/>
      <c r="AG9" s="141"/>
      <c r="AH9" s="142"/>
      <c r="AI9" s="142"/>
      <c r="AJ9" s="61"/>
      <c r="AK9" s="67"/>
      <c r="AL9" s="143"/>
      <c r="AM9" s="63"/>
      <c r="AN9" s="64"/>
      <c r="AO9" s="64"/>
      <c r="AP9" s="74"/>
      <c r="AQ9" s="144"/>
      <c r="AR9" s="67"/>
      <c r="AS9" s="69"/>
      <c r="AT9" s="74"/>
      <c r="AU9" s="145"/>
      <c r="AV9" s="67"/>
      <c r="AW9" s="69"/>
      <c r="AX9" s="74"/>
      <c r="AY9" s="61"/>
      <c r="AZ9" s="74"/>
      <c r="BA9" s="146"/>
      <c r="BB9" s="74"/>
      <c r="BC9" s="147"/>
      <c r="BD9" s="67"/>
      <c r="BE9" s="148"/>
      <c r="BF9" s="62"/>
      <c r="BG9" s="69"/>
      <c r="BH9" s="63"/>
      <c r="BI9" s="61"/>
      <c r="BJ9" s="67"/>
      <c r="BK9" s="69"/>
      <c r="BL9" s="74"/>
      <c r="BM9" s="61"/>
      <c r="BN9" s="67"/>
      <c r="BO9" s="147"/>
      <c r="BP9" s="74"/>
      <c r="BQ9" s="323"/>
      <c r="BR9" s="144"/>
      <c r="BS9" s="352"/>
      <c r="BT9" s="338"/>
      <c r="BU9" s="338"/>
    </row>
    <row r="10" spans="3:73" s="89" customFormat="1" ht="56.25" hidden="1" x14ac:dyDescent="0.2">
      <c r="C10" s="90" t="s">
        <v>100</v>
      </c>
      <c r="D10" s="127" t="s">
        <v>101</v>
      </c>
      <c r="E10" s="92">
        <v>9067</v>
      </c>
      <c r="F10" s="93">
        <v>1</v>
      </c>
      <c r="G10" s="94">
        <v>8419</v>
      </c>
      <c r="H10" s="96">
        <v>10590</v>
      </c>
      <c r="I10" s="152">
        <v>9665</v>
      </c>
      <c r="J10" s="97">
        <f t="shared" ref="J10:J33" si="0">(E10/H10*100)-100</f>
        <v>-14.381491973559974</v>
      </c>
      <c r="K10" s="98">
        <f t="shared" ref="K10:K33" si="1">(E10/I10*100)-100</f>
        <v>-6.1872736678737681</v>
      </c>
      <c r="L10" s="99">
        <f t="shared" ref="L10:L33" si="2">J10</f>
        <v>-14.381491973559974</v>
      </c>
      <c r="M10" s="100">
        <v>1</v>
      </c>
      <c r="N10" s="101">
        <v>100</v>
      </c>
      <c r="O10" s="92">
        <v>8828</v>
      </c>
      <c r="P10" s="100">
        <v>1</v>
      </c>
      <c r="Q10" s="102" t="s">
        <v>102</v>
      </c>
      <c r="R10" s="96">
        <v>306877</v>
      </c>
      <c r="S10" s="103">
        <f t="shared" ref="S10:S33" si="3">(R10/G10)/12</f>
        <v>3.0375440471948369</v>
      </c>
      <c r="T10" s="104">
        <v>2.48</v>
      </c>
      <c r="U10" s="104">
        <v>500.76</v>
      </c>
      <c r="V10" s="103">
        <f t="shared" ref="V10:V33" si="4">S10*Y10</f>
        <v>5.4979547254226553</v>
      </c>
      <c r="W10" s="103">
        <v>0.86</v>
      </c>
      <c r="X10" s="103">
        <v>0.95</v>
      </c>
      <c r="Y10" s="98">
        <f t="shared" ref="Y10:Y33" si="5">X10+W10</f>
        <v>1.81</v>
      </c>
      <c r="Z10" s="99">
        <f t="shared" ref="Z10:Z33" si="6">V10/U10*100</f>
        <v>1.0979221034872306</v>
      </c>
      <c r="AA10" s="100">
        <v>5</v>
      </c>
      <c r="AB10" s="102">
        <v>512647</v>
      </c>
      <c r="AC10" s="105">
        <v>360</v>
      </c>
      <c r="AD10" s="106">
        <f t="shared" ref="AD10:AD18" si="7">AB10*AC10/21900</f>
        <v>8427.0739726027405</v>
      </c>
      <c r="AE10" s="100">
        <v>1</v>
      </c>
      <c r="AF10" s="107"/>
      <c r="AG10" s="153"/>
      <c r="AH10" s="154"/>
      <c r="AI10" s="155"/>
      <c r="AJ10" s="92" t="s">
        <v>87</v>
      </c>
      <c r="AK10" s="100">
        <v>0</v>
      </c>
      <c r="AL10" s="110">
        <v>1404.5123287671233</v>
      </c>
      <c r="AM10" s="111">
        <v>1469.2245000301016</v>
      </c>
      <c r="AN10" s="112">
        <v>3500</v>
      </c>
      <c r="AO10" s="113">
        <f t="shared" ref="AO10:AO18" si="8">AL10/AN10</f>
        <v>0.40128923679060668</v>
      </c>
      <c r="AP10" s="114">
        <f t="shared" ref="AP10:AP18" si="9">AM10/AN10</f>
        <v>0.41977842858002901</v>
      </c>
      <c r="AQ10" s="92" t="s">
        <v>87</v>
      </c>
      <c r="AR10" s="100">
        <v>0</v>
      </c>
      <c r="AS10" s="110">
        <v>1469.2245000301016</v>
      </c>
      <c r="AT10" s="105">
        <v>3500</v>
      </c>
      <c r="AU10" s="115">
        <f t="shared" ref="AU10:AU18" si="10">AT10/AS10</f>
        <v>2.3822091177544968</v>
      </c>
      <c r="AV10" s="100">
        <v>1</v>
      </c>
      <c r="AW10" s="102">
        <v>306877</v>
      </c>
      <c r="AX10" s="105">
        <v>512647</v>
      </c>
      <c r="AY10" s="116">
        <f t="shared" ref="AY10:AY33" si="11">(AX10-AW10)/AW10</f>
        <v>0.67052923484001736</v>
      </c>
      <c r="AZ10" s="105">
        <v>3</v>
      </c>
      <c r="BA10" s="117" t="s">
        <v>88</v>
      </c>
      <c r="BB10" s="105">
        <v>3</v>
      </c>
      <c r="BC10" s="118" t="s">
        <v>103</v>
      </c>
      <c r="BD10" s="100">
        <v>5</v>
      </c>
      <c r="BE10" s="156" t="s">
        <v>104</v>
      </c>
      <c r="BF10" s="93">
        <v>0</v>
      </c>
      <c r="BG10" s="111">
        <v>2254780</v>
      </c>
      <c r="BH10" s="120">
        <v>273760</v>
      </c>
      <c r="BI10" s="121">
        <f t="shared" ref="BI10:BI23" si="12">BH10/BG10</f>
        <v>0.12141317556480011</v>
      </c>
      <c r="BJ10" s="100">
        <v>3</v>
      </c>
      <c r="BK10" s="102">
        <v>512647</v>
      </c>
      <c r="BL10" s="105">
        <v>372800</v>
      </c>
      <c r="BM10" s="122">
        <f t="shared" ref="BM10:BM18" si="13">BL10/BK10</f>
        <v>0.72720605016707407</v>
      </c>
      <c r="BN10" s="100">
        <f t="shared" ref="BN10:BN16" si="14">IF(BM10&lt;1,1,IF(BM10&gt;1&lt;1.5,3,5))</f>
        <v>1</v>
      </c>
      <c r="BO10" s="123" t="s">
        <v>105</v>
      </c>
      <c r="BP10" s="105">
        <v>0</v>
      </c>
      <c r="BQ10" s="337">
        <v>0</v>
      </c>
      <c r="BR10" s="106">
        <f t="shared" ref="BR10:BR33" si="15">BQ10/E10</f>
        <v>0</v>
      </c>
      <c r="BS10" s="317">
        <v>5</v>
      </c>
      <c r="BT10" s="269">
        <f t="shared" ref="BT10:BT33" si="16">M10+AE10+AR10+BB10+BD10+BF10+BP10+BS10</f>
        <v>15</v>
      </c>
      <c r="BU10" s="126">
        <f t="shared" ref="BU10:BU33" si="17">M10+AE10+AR10+BB10+BD10+BF10+BP10</f>
        <v>10</v>
      </c>
    </row>
    <row r="11" spans="3:73" s="89" customFormat="1" ht="56.25" x14ac:dyDescent="0.2">
      <c r="C11" s="90" t="s">
        <v>106</v>
      </c>
      <c r="D11" s="127" t="s">
        <v>107</v>
      </c>
      <c r="E11" s="92">
        <v>16331</v>
      </c>
      <c r="F11" s="93">
        <v>3</v>
      </c>
      <c r="G11" s="94">
        <v>15665</v>
      </c>
      <c r="H11" s="96">
        <v>17820</v>
      </c>
      <c r="I11" s="96">
        <v>16893</v>
      </c>
      <c r="J11" s="97">
        <f t="shared" si="0"/>
        <v>-8.3557800224466945</v>
      </c>
      <c r="K11" s="98">
        <f t="shared" si="1"/>
        <v>-3.3268217604925212</v>
      </c>
      <c r="L11" s="99">
        <f t="shared" si="2"/>
        <v>-8.3557800224466945</v>
      </c>
      <c r="M11" s="100">
        <v>2</v>
      </c>
      <c r="N11" s="101">
        <v>99.791806992835703</v>
      </c>
      <c r="O11" s="92">
        <v>16297</v>
      </c>
      <c r="P11" s="100">
        <v>1</v>
      </c>
      <c r="Q11" s="102" t="s">
        <v>86</v>
      </c>
      <c r="R11" s="96">
        <v>408474</v>
      </c>
      <c r="S11" s="103">
        <f t="shared" si="3"/>
        <v>2.172965209064794</v>
      </c>
      <c r="T11" s="104">
        <v>2.5099999999999998</v>
      </c>
      <c r="U11" s="104">
        <v>430.99</v>
      </c>
      <c r="V11" s="103">
        <f t="shared" si="4"/>
        <v>3.6940408554101496</v>
      </c>
      <c r="W11" s="103">
        <v>0.85</v>
      </c>
      <c r="X11" s="103">
        <v>0.85</v>
      </c>
      <c r="Y11" s="98">
        <f t="shared" si="5"/>
        <v>1.7</v>
      </c>
      <c r="Z11" s="99">
        <f t="shared" si="6"/>
        <v>0.8571059317873152</v>
      </c>
      <c r="AA11" s="100">
        <v>5</v>
      </c>
      <c r="AB11" s="102">
        <v>1424910</v>
      </c>
      <c r="AC11" s="105">
        <v>309</v>
      </c>
      <c r="AD11" s="106">
        <f t="shared" si="7"/>
        <v>20104.894520547947</v>
      </c>
      <c r="AE11" s="100">
        <v>3</v>
      </c>
      <c r="AF11" s="107"/>
      <c r="AG11" s="153"/>
      <c r="AH11" s="154"/>
      <c r="AI11" s="155"/>
      <c r="AJ11" s="92" t="s">
        <v>87</v>
      </c>
      <c r="AK11" s="100">
        <v>0</v>
      </c>
      <c r="AL11" s="110">
        <v>3903.8630136986303</v>
      </c>
      <c r="AM11" s="111">
        <v>4102.4984671350931</v>
      </c>
      <c r="AN11" s="112">
        <v>13200</v>
      </c>
      <c r="AO11" s="113">
        <f t="shared" si="8"/>
        <v>0.29574719800747201</v>
      </c>
      <c r="AP11" s="114">
        <f t="shared" si="9"/>
        <v>0.31079533841932522</v>
      </c>
      <c r="AQ11" s="92" t="s">
        <v>87</v>
      </c>
      <c r="AR11" s="100">
        <v>0</v>
      </c>
      <c r="AS11" s="110">
        <v>4102.4984671350931</v>
      </c>
      <c r="AT11" s="105">
        <v>13200</v>
      </c>
      <c r="AU11" s="115">
        <f t="shared" si="10"/>
        <v>3.2175514764343069</v>
      </c>
      <c r="AV11" s="100">
        <v>3</v>
      </c>
      <c r="AW11" s="102">
        <v>1299477</v>
      </c>
      <c r="AX11" s="105">
        <v>1424910</v>
      </c>
      <c r="AY11" s="116">
        <f t="shared" si="11"/>
        <v>9.6525756131120438E-2</v>
      </c>
      <c r="AZ11" s="105">
        <v>0</v>
      </c>
      <c r="BA11" s="117" t="s">
        <v>88</v>
      </c>
      <c r="BB11" s="105">
        <v>3</v>
      </c>
      <c r="BC11" s="118" t="s">
        <v>103</v>
      </c>
      <c r="BD11" s="100">
        <v>5</v>
      </c>
      <c r="BE11" s="156" t="s">
        <v>301</v>
      </c>
      <c r="BF11" s="93">
        <v>2</v>
      </c>
      <c r="BG11" s="111">
        <v>3801752</v>
      </c>
      <c r="BH11" s="120">
        <v>78497</v>
      </c>
      <c r="BI11" s="121">
        <f t="shared" si="12"/>
        <v>2.0647585639463069E-2</v>
      </c>
      <c r="BJ11" s="100">
        <v>5</v>
      </c>
      <c r="BK11" s="102">
        <v>1424910</v>
      </c>
      <c r="BL11" s="105">
        <v>609123</v>
      </c>
      <c r="BM11" s="122">
        <f t="shared" si="13"/>
        <v>0.42748173568856979</v>
      </c>
      <c r="BN11" s="100">
        <f t="shared" si="14"/>
        <v>1</v>
      </c>
      <c r="BO11" s="123" t="s">
        <v>105</v>
      </c>
      <c r="BP11" s="105">
        <v>0</v>
      </c>
      <c r="BQ11" s="337">
        <v>50000</v>
      </c>
      <c r="BR11" s="106">
        <f t="shared" si="15"/>
        <v>3.0616618700630704</v>
      </c>
      <c r="BS11" s="317">
        <v>5</v>
      </c>
      <c r="BT11" s="269">
        <f t="shared" si="16"/>
        <v>20</v>
      </c>
      <c r="BU11" s="126">
        <f t="shared" si="17"/>
        <v>15</v>
      </c>
    </row>
    <row r="12" spans="3:73" s="89" customFormat="1" ht="56.25" hidden="1" x14ac:dyDescent="0.2">
      <c r="C12" s="90" t="s">
        <v>109</v>
      </c>
      <c r="D12" s="127" t="s">
        <v>110</v>
      </c>
      <c r="E12" s="92">
        <v>10980</v>
      </c>
      <c r="F12" s="93">
        <v>3</v>
      </c>
      <c r="G12" s="94">
        <v>10148</v>
      </c>
      <c r="H12" s="96">
        <v>12253</v>
      </c>
      <c r="I12" s="96">
        <v>11714</v>
      </c>
      <c r="J12" s="97">
        <f t="shared" si="0"/>
        <v>-10.389292418183302</v>
      </c>
      <c r="K12" s="98">
        <f t="shared" si="1"/>
        <v>-6.2660064879631108</v>
      </c>
      <c r="L12" s="99">
        <f t="shared" si="2"/>
        <v>-10.389292418183302</v>
      </c>
      <c r="M12" s="100">
        <v>1</v>
      </c>
      <c r="N12" s="101">
        <v>98.943533697632063</v>
      </c>
      <c r="O12" s="92">
        <v>10735</v>
      </c>
      <c r="P12" s="100">
        <v>1</v>
      </c>
      <c r="Q12" s="102" t="s">
        <v>111</v>
      </c>
      <c r="R12" s="96">
        <v>308488</v>
      </c>
      <c r="S12" s="103">
        <f t="shared" si="3"/>
        <v>2.5332413611877547</v>
      </c>
      <c r="T12" s="104">
        <v>2.48</v>
      </c>
      <c r="U12" s="104">
        <v>500.76</v>
      </c>
      <c r="V12" s="103">
        <f t="shared" si="4"/>
        <v>6.2571061621337538</v>
      </c>
      <c r="W12" s="103">
        <v>0.97</v>
      </c>
      <c r="X12" s="103">
        <v>1.5</v>
      </c>
      <c r="Y12" s="98">
        <f t="shared" si="5"/>
        <v>2.4699999999999998</v>
      </c>
      <c r="Z12" s="99">
        <f t="shared" si="6"/>
        <v>1.2495219590489963</v>
      </c>
      <c r="AA12" s="100">
        <v>5</v>
      </c>
      <c r="AB12" s="102">
        <v>455107</v>
      </c>
      <c r="AC12" s="105">
        <v>415</v>
      </c>
      <c r="AD12" s="106">
        <f t="shared" si="7"/>
        <v>8624.1737442922367</v>
      </c>
      <c r="AE12" s="100">
        <v>1</v>
      </c>
      <c r="AF12" s="107" t="s">
        <v>112</v>
      </c>
      <c r="AG12" s="153"/>
      <c r="AH12" s="154"/>
      <c r="AI12" s="155"/>
      <c r="AJ12" s="92" t="s">
        <v>113</v>
      </c>
      <c r="AK12" s="100">
        <v>5</v>
      </c>
      <c r="AL12" s="110">
        <v>1246.868493150685</v>
      </c>
      <c r="AM12" s="111">
        <v>1316.1613198632838</v>
      </c>
      <c r="AN12" s="112">
        <v>3500</v>
      </c>
      <c r="AO12" s="113">
        <f t="shared" si="8"/>
        <v>0.35624814090019574</v>
      </c>
      <c r="AP12" s="114">
        <f t="shared" si="9"/>
        <v>0.37604609138950967</v>
      </c>
      <c r="AQ12" s="92" t="s">
        <v>87</v>
      </c>
      <c r="AR12" s="100">
        <v>0</v>
      </c>
      <c r="AS12" s="110">
        <v>1316.1613198632838</v>
      </c>
      <c r="AT12" s="105">
        <v>3500</v>
      </c>
      <c r="AU12" s="115">
        <f t="shared" si="10"/>
        <v>2.6592484881439629</v>
      </c>
      <c r="AV12" s="100">
        <v>3</v>
      </c>
      <c r="AW12" s="102">
        <v>311885</v>
      </c>
      <c r="AX12" s="105">
        <v>455107</v>
      </c>
      <c r="AY12" s="116">
        <f t="shared" si="11"/>
        <v>0.45921413341455986</v>
      </c>
      <c r="AZ12" s="105">
        <v>2</v>
      </c>
      <c r="BA12" s="117" t="s">
        <v>88</v>
      </c>
      <c r="BB12" s="105">
        <v>3</v>
      </c>
      <c r="BC12" s="118" t="s">
        <v>103</v>
      </c>
      <c r="BD12" s="100">
        <v>5</v>
      </c>
      <c r="BE12" s="119" t="s">
        <v>104</v>
      </c>
      <c r="BF12" s="93">
        <v>0</v>
      </c>
      <c r="BG12" s="111">
        <v>4848701</v>
      </c>
      <c r="BH12" s="120">
        <v>1883158</v>
      </c>
      <c r="BI12" s="121">
        <f t="shared" si="12"/>
        <v>0.38838402285478113</v>
      </c>
      <c r="BJ12" s="100">
        <v>3</v>
      </c>
      <c r="BK12" s="102">
        <v>455107</v>
      </c>
      <c r="BL12" s="105">
        <v>84407</v>
      </c>
      <c r="BM12" s="122">
        <f t="shared" si="13"/>
        <v>0.18546627496390958</v>
      </c>
      <c r="BN12" s="100">
        <f t="shared" si="14"/>
        <v>1</v>
      </c>
      <c r="BO12" s="123" t="s">
        <v>114</v>
      </c>
      <c r="BP12" s="105">
        <v>5</v>
      </c>
      <c r="BQ12" s="337">
        <v>0</v>
      </c>
      <c r="BR12" s="106">
        <f t="shared" si="15"/>
        <v>0</v>
      </c>
      <c r="BS12" s="317">
        <v>5</v>
      </c>
      <c r="BT12" s="269">
        <f t="shared" si="16"/>
        <v>20</v>
      </c>
      <c r="BU12" s="126">
        <f t="shared" si="17"/>
        <v>15</v>
      </c>
    </row>
    <row r="13" spans="3:73" s="89" customFormat="1" ht="45" hidden="1" x14ac:dyDescent="0.2">
      <c r="C13" s="90" t="s">
        <v>115</v>
      </c>
      <c r="D13" s="127" t="s">
        <v>116</v>
      </c>
      <c r="E13" s="92">
        <v>8378</v>
      </c>
      <c r="F13" s="93">
        <v>1</v>
      </c>
      <c r="G13" s="94">
        <v>6559</v>
      </c>
      <c r="H13" s="96">
        <v>9513</v>
      </c>
      <c r="I13" s="152">
        <v>9201</v>
      </c>
      <c r="J13" s="97">
        <f t="shared" si="0"/>
        <v>-11.931041732366225</v>
      </c>
      <c r="K13" s="98">
        <f t="shared" si="1"/>
        <v>-8.9446799260949916</v>
      </c>
      <c r="L13" s="99">
        <f t="shared" si="2"/>
        <v>-11.931041732366225</v>
      </c>
      <c r="M13" s="100">
        <v>1</v>
      </c>
      <c r="N13" s="101">
        <v>84.769634757698725</v>
      </c>
      <c r="O13" s="92">
        <v>7102</v>
      </c>
      <c r="P13" s="100">
        <v>5</v>
      </c>
      <c r="Q13" s="102" t="s">
        <v>111</v>
      </c>
      <c r="R13" s="96">
        <v>175090</v>
      </c>
      <c r="S13" s="103">
        <f t="shared" si="3"/>
        <v>2.2245515068353918</v>
      </c>
      <c r="T13" s="104">
        <v>2.5099999999999998</v>
      </c>
      <c r="U13" s="104">
        <v>430.99</v>
      </c>
      <c r="V13" s="103">
        <f t="shared" si="4"/>
        <v>5.2276960410631705</v>
      </c>
      <c r="W13" s="103">
        <v>1.04</v>
      </c>
      <c r="X13" s="103">
        <v>1.31</v>
      </c>
      <c r="Y13" s="98">
        <f t="shared" si="5"/>
        <v>2.35</v>
      </c>
      <c r="Z13" s="99">
        <f t="shared" si="6"/>
        <v>1.2129506580345646</v>
      </c>
      <c r="AA13" s="100">
        <v>5</v>
      </c>
      <c r="AB13" s="102">
        <v>420415</v>
      </c>
      <c r="AC13" s="105">
        <v>218</v>
      </c>
      <c r="AD13" s="106">
        <f t="shared" si="7"/>
        <v>4184.9529680365295</v>
      </c>
      <c r="AE13" s="100">
        <v>1</v>
      </c>
      <c r="AF13" s="107"/>
      <c r="AG13" s="153"/>
      <c r="AH13" s="154"/>
      <c r="AI13" s="155"/>
      <c r="AJ13" s="92" t="s">
        <v>87</v>
      </c>
      <c r="AK13" s="100">
        <v>0</v>
      </c>
      <c r="AL13" s="110">
        <v>1151.8219178082193</v>
      </c>
      <c r="AM13" s="111">
        <v>1285.5582524900431</v>
      </c>
      <c r="AN13" s="112">
        <v>2000</v>
      </c>
      <c r="AO13" s="113">
        <f t="shared" si="8"/>
        <v>0.57591095890410959</v>
      </c>
      <c r="AP13" s="114">
        <f t="shared" si="9"/>
        <v>0.64277912624502154</v>
      </c>
      <c r="AQ13" s="92" t="s">
        <v>87</v>
      </c>
      <c r="AR13" s="100">
        <v>0</v>
      </c>
      <c r="AS13" s="110">
        <v>1285.5582524900431</v>
      </c>
      <c r="AT13" s="105">
        <v>2000</v>
      </c>
      <c r="AU13" s="115">
        <f t="shared" si="10"/>
        <v>1.5557443594066076</v>
      </c>
      <c r="AV13" s="100">
        <v>0</v>
      </c>
      <c r="AW13" s="102">
        <v>176014</v>
      </c>
      <c r="AX13" s="105">
        <v>420415</v>
      </c>
      <c r="AY13" s="116">
        <f t="shared" si="11"/>
        <v>1.3885315940777438</v>
      </c>
      <c r="AZ13" s="105">
        <v>5</v>
      </c>
      <c r="BA13" s="117" t="s">
        <v>117</v>
      </c>
      <c r="BB13" s="105">
        <v>4</v>
      </c>
      <c r="BC13" s="118" t="s">
        <v>118</v>
      </c>
      <c r="BD13" s="100">
        <v>5</v>
      </c>
      <c r="BE13" s="156" t="s">
        <v>108</v>
      </c>
      <c r="BF13" s="93">
        <v>2</v>
      </c>
      <c r="BG13" s="111">
        <v>109872</v>
      </c>
      <c r="BH13" s="120">
        <v>0</v>
      </c>
      <c r="BI13" s="121">
        <f t="shared" si="12"/>
        <v>0</v>
      </c>
      <c r="BJ13" s="100">
        <v>5</v>
      </c>
      <c r="BK13" s="102">
        <v>420415</v>
      </c>
      <c r="BL13" s="105">
        <v>262390</v>
      </c>
      <c r="BM13" s="122">
        <f t="shared" si="13"/>
        <v>0.62412140385095682</v>
      </c>
      <c r="BN13" s="100">
        <f t="shared" si="14"/>
        <v>1</v>
      </c>
      <c r="BO13" s="123" t="s">
        <v>119</v>
      </c>
      <c r="BP13" s="105">
        <v>1</v>
      </c>
      <c r="BQ13" s="337">
        <v>0</v>
      </c>
      <c r="BR13" s="106">
        <f t="shared" si="15"/>
        <v>0</v>
      </c>
      <c r="BS13" s="317">
        <v>5</v>
      </c>
      <c r="BT13" s="269">
        <f t="shared" si="16"/>
        <v>19</v>
      </c>
      <c r="BU13" s="126">
        <f t="shared" si="17"/>
        <v>14</v>
      </c>
    </row>
    <row r="14" spans="3:73" s="89" customFormat="1" ht="56.25" x14ac:dyDescent="0.2">
      <c r="C14" s="90" t="s">
        <v>120</v>
      </c>
      <c r="D14" s="127" t="s">
        <v>121</v>
      </c>
      <c r="E14" s="92">
        <v>57018</v>
      </c>
      <c r="F14" s="93">
        <v>3</v>
      </c>
      <c r="G14" s="94">
        <v>47502</v>
      </c>
      <c r="H14" s="96">
        <v>60456</v>
      </c>
      <c r="I14" s="96">
        <v>56746</v>
      </c>
      <c r="J14" s="97">
        <f t="shared" si="0"/>
        <v>-5.6867804684398493</v>
      </c>
      <c r="K14" s="98">
        <f t="shared" si="1"/>
        <v>0.47932893948473065</v>
      </c>
      <c r="L14" s="99">
        <f t="shared" si="2"/>
        <v>-5.6867804684398493</v>
      </c>
      <c r="M14" s="100">
        <v>2</v>
      </c>
      <c r="N14" s="101">
        <v>99.898277736855022</v>
      </c>
      <c r="O14" s="92">
        <v>53415</v>
      </c>
      <c r="P14" s="100">
        <v>3</v>
      </c>
      <c r="Q14" s="102" t="s">
        <v>86</v>
      </c>
      <c r="R14" s="96">
        <v>1341457</v>
      </c>
      <c r="S14" s="103">
        <f t="shared" si="3"/>
        <v>2.353334245575625</v>
      </c>
      <c r="T14" s="104">
        <v>2.36</v>
      </c>
      <c r="U14" s="104">
        <v>500.76</v>
      </c>
      <c r="V14" s="103">
        <f t="shared" si="4"/>
        <v>4.1418682722130997</v>
      </c>
      <c r="W14" s="103">
        <v>0.74</v>
      </c>
      <c r="X14" s="103">
        <v>1.02</v>
      </c>
      <c r="Y14" s="98">
        <f t="shared" si="5"/>
        <v>1.76</v>
      </c>
      <c r="Z14" s="99">
        <f t="shared" si="6"/>
        <v>0.82711643745768426</v>
      </c>
      <c r="AA14" s="100">
        <v>5</v>
      </c>
      <c r="AB14" s="102">
        <v>3335348</v>
      </c>
      <c r="AC14" s="105">
        <v>585</v>
      </c>
      <c r="AD14" s="106">
        <f t="shared" si="7"/>
        <v>89094.912328767125</v>
      </c>
      <c r="AE14" s="100">
        <v>3</v>
      </c>
      <c r="AF14" s="107"/>
      <c r="AG14" s="153"/>
      <c r="AH14" s="154"/>
      <c r="AI14" s="155"/>
      <c r="AJ14" s="92" t="s">
        <v>87</v>
      </c>
      <c r="AK14" s="100">
        <v>0</v>
      </c>
      <c r="AL14" s="110">
        <v>9137.9397260273981</v>
      </c>
      <c r="AM14" s="111">
        <v>10554.170880822323</v>
      </c>
      <c r="AN14" s="112">
        <v>24200</v>
      </c>
      <c r="AO14" s="113">
        <f t="shared" si="8"/>
        <v>0.37760081512509908</v>
      </c>
      <c r="AP14" s="114">
        <f t="shared" si="9"/>
        <v>0.43612276367034392</v>
      </c>
      <c r="AQ14" s="92" t="s">
        <v>87</v>
      </c>
      <c r="AR14" s="100">
        <v>0</v>
      </c>
      <c r="AS14" s="110">
        <v>10554.170880822323</v>
      </c>
      <c r="AT14" s="105">
        <v>24200</v>
      </c>
      <c r="AU14" s="115">
        <f t="shared" si="10"/>
        <v>2.2929323651536775</v>
      </c>
      <c r="AV14" s="100">
        <v>1</v>
      </c>
      <c r="AW14" s="102">
        <v>2150735</v>
      </c>
      <c r="AX14" s="105">
        <v>3335348</v>
      </c>
      <c r="AY14" s="116">
        <f t="shared" si="11"/>
        <v>0.55079449583514473</v>
      </c>
      <c r="AZ14" s="105">
        <v>3</v>
      </c>
      <c r="BA14" s="117" t="s">
        <v>117</v>
      </c>
      <c r="BB14" s="105">
        <v>4</v>
      </c>
      <c r="BC14" s="118" t="s">
        <v>103</v>
      </c>
      <c r="BD14" s="100">
        <v>5</v>
      </c>
      <c r="BE14" s="119" t="s">
        <v>155</v>
      </c>
      <c r="BF14" s="93">
        <v>5</v>
      </c>
      <c r="BG14" s="111">
        <v>10481000</v>
      </c>
      <c r="BH14" s="120">
        <v>98733</v>
      </c>
      <c r="BI14" s="121">
        <f t="shared" si="12"/>
        <v>9.4201889132716349E-3</v>
      </c>
      <c r="BJ14" s="100">
        <v>5</v>
      </c>
      <c r="BK14" s="102">
        <v>3335348</v>
      </c>
      <c r="BL14" s="105">
        <v>2148920</v>
      </c>
      <c r="BM14" s="122">
        <f t="shared" si="13"/>
        <v>0.64428659318308013</v>
      </c>
      <c r="BN14" s="100">
        <f t="shared" si="14"/>
        <v>1</v>
      </c>
      <c r="BO14" s="123" t="s">
        <v>122</v>
      </c>
      <c r="BP14" s="105">
        <v>3</v>
      </c>
      <c r="BQ14" s="337">
        <v>195000</v>
      </c>
      <c r="BR14" s="106">
        <f t="shared" si="15"/>
        <v>3.4199726402188784</v>
      </c>
      <c r="BS14" s="317">
        <v>5</v>
      </c>
      <c r="BT14" s="269">
        <f t="shared" si="16"/>
        <v>27</v>
      </c>
      <c r="BU14" s="126">
        <f t="shared" si="17"/>
        <v>22</v>
      </c>
    </row>
    <row r="15" spans="3:73" s="89" customFormat="1" ht="56.25" x14ac:dyDescent="0.2">
      <c r="C15" s="90" t="s">
        <v>123</v>
      </c>
      <c r="D15" s="127" t="s">
        <v>124</v>
      </c>
      <c r="E15" s="92">
        <v>22805</v>
      </c>
      <c r="F15" s="93">
        <v>3</v>
      </c>
      <c r="G15" s="94">
        <v>19211</v>
      </c>
      <c r="H15" s="96">
        <v>23141</v>
      </c>
      <c r="I15" s="96">
        <v>22934</v>
      </c>
      <c r="J15" s="97">
        <f t="shared" si="0"/>
        <v>-1.451968367831995</v>
      </c>
      <c r="K15" s="98">
        <f t="shared" si="1"/>
        <v>-0.56248364873113132</v>
      </c>
      <c r="L15" s="99">
        <f t="shared" si="2"/>
        <v>-1.451968367831995</v>
      </c>
      <c r="M15" s="100">
        <v>4</v>
      </c>
      <c r="N15" s="101">
        <v>93.168164876123654</v>
      </c>
      <c r="O15" s="92">
        <v>21247</v>
      </c>
      <c r="P15" s="100">
        <v>3</v>
      </c>
      <c r="Q15" s="102" t="s">
        <v>86</v>
      </c>
      <c r="R15" s="96">
        <v>460884</v>
      </c>
      <c r="S15" s="103">
        <f t="shared" si="3"/>
        <v>1.9992191973348603</v>
      </c>
      <c r="T15" s="104">
        <v>2.15</v>
      </c>
      <c r="U15" s="104">
        <v>500.76</v>
      </c>
      <c r="V15" s="103">
        <f t="shared" si="4"/>
        <v>4.2383446983499038</v>
      </c>
      <c r="W15" s="103">
        <v>0.88</v>
      </c>
      <c r="X15" s="103">
        <v>1.24</v>
      </c>
      <c r="Y15" s="98">
        <f t="shared" si="5"/>
        <v>2.12</v>
      </c>
      <c r="Z15" s="99">
        <f t="shared" si="6"/>
        <v>0.846382438363668</v>
      </c>
      <c r="AA15" s="100">
        <v>5</v>
      </c>
      <c r="AB15" s="102">
        <v>1759058</v>
      </c>
      <c r="AC15" s="105">
        <v>271</v>
      </c>
      <c r="AD15" s="106">
        <f t="shared" si="7"/>
        <v>21767.338721461187</v>
      </c>
      <c r="AE15" s="100">
        <v>3</v>
      </c>
      <c r="AF15" s="107"/>
      <c r="AG15" s="153"/>
      <c r="AH15" s="154"/>
      <c r="AI15" s="155">
        <v>0.73740052210384599</v>
      </c>
      <c r="AJ15" s="130" t="s">
        <v>94</v>
      </c>
      <c r="AK15" s="100">
        <v>3</v>
      </c>
      <c r="AL15" s="110">
        <v>4819.3369863013695</v>
      </c>
      <c r="AM15" s="111">
        <v>5161.8036547269221</v>
      </c>
      <c r="AN15" s="112">
        <v>7000</v>
      </c>
      <c r="AO15" s="113">
        <f t="shared" si="8"/>
        <v>0.68847671232876706</v>
      </c>
      <c r="AP15" s="114">
        <f t="shared" si="9"/>
        <v>0.73740052210384599</v>
      </c>
      <c r="AQ15" s="157">
        <v>0.73699999999999999</v>
      </c>
      <c r="AR15" s="158">
        <v>3</v>
      </c>
      <c r="AS15" s="110">
        <v>5161.8036547269221</v>
      </c>
      <c r="AT15" s="105">
        <v>7000</v>
      </c>
      <c r="AU15" s="115">
        <f t="shared" si="10"/>
        <v>1.3561151233619182</v>
      </c>
      <c r="AV15" s="100">
        <v>0</v>
      </c>
      <c r="AW15" s="102">
        <v>668164</v>
      </c>
      <c r="AX15" s="105">
        <v>1759058</v>
      </c>
      <c r="AY15" s="116">
        <f t="shared" si="11"/>
        <v>1.6326740141641873</v>
      </c>
      <c r="AZ15" s="105">
        <v>5</v>
      </c>
      <c r="BA15" s="117" t="s">
        <v>88</v>
      </c>
      <c r="BB15" s="105">
        <v>3</v>
      </c>
      <c r="BC15" s="118" t="s">
        <v>103</v>
      </c>
      <c r="BD15" s="100">
        <v>5</v>
      </c>
      <c r="BE15" s="156" t="s">
        <v>108</v>
      </c>
      <c r="BF15" s="93">
        <v>2</v>
      </c>
      <c r="BG15" s="111">
        <v>6283831</v>
      </c>
      <c r="BH15" s="120">
        <v>0</v>
      </c>
      <c r="BI15" s="121">
        <f t="shared" si="12"/>
        <v>0</v>
      </c>
      <c r="BJ15" s="100">
        <v>5</v>
      </c>
      <c r="BK15" s="102">
        <v>1759058</v>
      </c>
      <c r="BL15" s="105">
        <v>518260</v>
      </c>
      <c r="BM15" s="122">
        <f t="shared" si="13"/>
        <v>0.29462359967664509</v>
      </c>
      <c r="BN15" s="100">
        <f t="shared" si="14"/>
        <v>1</v>
      </c>
      <c r="BO15" s="123" t="s">
        <v>125</v>
      </c>
      <c r="BP15" s="105">
        <v>1</v>
      </c>
      <c r="BQ15" s="337">
        <v>35000</v>
      </c>
      <c r="BR15" s="106">
        <f t="shared" si="15"/>
        <v>1.5347511510633634</v>
      </c>
      <c r="BS15" s="317">
        <v>5</v>
      </c>
      <c r="BT15" s="269">
        <f t="shared" si="16"/>
        <v>26</v>
      </c>
      <c r="BU15" s="126">
        <f t="shared" si="17"/>
        <v>21</v>
      </c>
    </row>
    <row r="16" spans="3:73" s="89" customFormat="1" ht="45" x14ac:dyDescent="0.2">
      <c r="C16" s="90" t="s">
        <v>126</v>
      </c>
      <c r="D16" s="127" t="s">
        <v>127</v>
      </c>
      <c r="E16" s="92">
        <v>55575</v>
      </c>
      <c r="F16" s="93">
        <v>3</v>
      </c>
      <c r="G16" s="94">
        <v>38341</v>
      </c>
      <c r="H16" s="96">
        <v>56060</v>
      </c>
      <c r="I16" s="96">
        <v>54835</v>
      </c>
      <c r="J16" s="97">
        <f t="shared" si="0"/>
        <v>-0.8651444880485144</v>
      </c>
      <c r="K16" s="98">
        <f t="shared" si="1"/>
        <v>1.3495030546184097</v>
      </c>
      <c r="L16" s="99">
        <f t="shared" si="2"/>
        <v>-0.8651444880485144</v>
      </c>
      <c r="M16" s="100">
        <v>4</v>
      </c>
      <c r="N16" s="101">
        <v>98.774628879892035</v>
      </c>
      <c r="O16" s="92">
        <v>48595</v>
      </c>
      <c r="P16" s="100">
        <v>5</v>
      </c>
      <c r="Q16" s="102" t="s">
        <v>86</v>
      </c>
      <c r="R16" s="96">
        <v>2001870</v>
      </c>
      <c r="S16" s="103">
        <f t="shared" si="3"/>
        <v>4.3510211001278005</v>
      </c>
      <c r="T16" s="104">
        <v>2.41</v>
      </c>
      <c r="U16" s="104">
        <v>590.78</v>
      </c>
      <c r="V16" s="103">
        <f t="shared" si="4"/>
        <v>11.356165071333558</v>
      </c>
      <c r="W16" s="103">
        <v>0.9</v>
      </c>
      <c r="X16" s="103">
        <v>1.71</v>
      </c>
      <c r="Y16" s="98">
        <f t="shared" si="5"/>
        <v>2.61</v>
      </c>
      <c r="Z16" s="99">
        <f t="shared" si="6"/>
        <v>1.922232484399194</v>
      </c>
      <c r="AA16" s="100">
        <v>5</v>
      </c>
      <c r="AB16" s="102">
        <v>3449219</v>
      </c>
      <c r="AC16" s="105">
        <v>268</v>
      </c>
      <c r="AD16" s="106">
        <f t="shared" si="7"/>
        <v>42209.620639269408</v>
      </c>
      <c r="AE16" s="100">
        <v>3</v>
      </c>
      <c r="AF16" s="107"/>
      <c r="AG16" s="153"/>
      <c r="AH16" s="154"/>
      <c r="AI16" s="155">
        <v>1.3408231563534423</v>
      </c>
      <c r="AJ16" s="130" t="s">
        <v>94</v>
      </c>
      <c r="AK16" s="100">
        <v>3</v>
      </c>
      <c r="AL16" s="110">
        <v>9449.9150684931501</v>
      </c>
      <c r="AM16" s="111">
        <v>12067.408407180981</v>
      </c>
      <c r="AN16" s="112">
        <v>9000</v>
      </c>
      <c r="AO16" s="113">
        <f t="shared" si="8"/>
        <v>1.0499905631659057</v>
      </c>
      <c r="AP16" s="114">
        <f t="shared" si="9"/>
        <v>1.3408231563534423</v>
      </c>
      <c r="AQ16" s="159">
        <v>1.05</v>
      </c>
      <c r="AR16" s="158">
        <v>5</v>
      </c>
      <c r="AS16" s="110">
        <v>12067.408407180981</v>
      </c>
      <c r="AT16" s="105">
        <v>9000</v>
      </c>
      <c r="AU16" s="115">
        <f t="shared" si="10"/>
        <v>0.74581050846380148</v>
      </c>
      <c r="AV16" s="100">
        <v>0</v>
      </c>
      <c r="AW16" s="102">
        <v>2125474</v>
      </c>
      <c r="AX16" s="105">
        <v>3449219</v>
      </c>
      <c r="AY16" s="116">
        <f t="shared" si="11"/>
        <v>0.62279990251586237</v>
      </c>
      <c r="AZ16" s="105">
        <v>3</v>
      </c>
      <c r="BA16" s="117" t="s">
        <v>88</v>
      </c>
      <c r="BB16" s="105">
        <v>3</v>
      </c>
      <c r="BC16" s="118" t="s">
        <v>128</v>
      </c>
      <c r="BD16" s="100">
        <v>5</v>
      </c>
      <c r="BE16" s="119" t="s">
        <v>129</v>
      </c>
      <c r="BF16" s="93">
        <v>5</v>
      </c>
      <c r="BG16" s="111">
        <v>28525162</v>
      </c>
      <c r="BH16" s="120">
        <v>2109836</v>
      </c>
      <c r="BI16" s="121">
        <f t="shared" si="12"/>
        <v>7.3964032176223923E-2</v>
      </c>
      <c r="BJ16" s="100">
        <v>5</v>
      </c>
      <c r="BK16" s="102">
        <v>3449219</v>
      </c>
      <c r="BL16" s="105">
        <v>2181185</v>
      </c>
      <c r="BM16" s="122">
        <f t="shared" si="13"/>
        <v>0.63237069029249815</v>
      </c>
      <c r="BN16" s="100">
        <f t="shared" si="14"/>
        <v>1</v>
      </c>
      <c r="BO16" s="123" t="s">
        <v>105</v>
      </c>
      <c r="BP16" s="105">
        <v>0</v>
      </c>
      <c r="BQ16" s="337">
        <v>250000</v>
      </c>
      <c r="BR16" s="106">
        <f t="shared" si="15"/>
        <v>4.4984255510571298</v>
      </c>
      <c r="BS16" s="317">
        <v>5</v>
      </c>
      <c r="BT16" s="269">
        <f t="shared" si="16"/>
        <v>30</v>
      </c>
      <c r="BU16" s="126">
        <f t="shared" si="17"/>
        <v>25</v>
      </c>
    </row>
    <row r="17" spans="3:80" s="89" customFormat="1" ht="45" hidden="1" x14ac:dyDescent="0.2">
      <c r="C17" s="90" t="s">
        <v>130</v>
      </c>
      <c r="D17" s="127" t="s">
        <v>131</v>
      </c>
      <c r="E17" s="92">
        <v>8878</v>
      </c>
      <c r="F17" s="93">
        <v>1</v>
      </c>
      <c r="G17" s="94">
        <v>6700</v>
      </c>
      <c r="H17" s="96">
        <v>10187</v>
      </c>
      <c r="I17" s="96">
        <v>8965</v>
      </c>
      <c r="J17" s="97">
        <f t="shared" si="0"/>
        <v>-12.849710415235108</v>
      </c>
      <c r="K17" s="98">
        <f t="shared" si="1"/>
        <v>-0.97044060234244967</v>
      </c>
      <c r="L17" s="99">
        <f t="shared" si="2"/>
        <v>-12.849710415235108</v>
      </c>
      <c r="M17" s="100">
        <v>1</v>
      </c>
      <c r="N17" s="101">
        <v>97.657129984230679</v>
      </c>
      <c r="O17" s="92">
        <v>8670</v>
      </c>
      <c r="P17" s="100">
        <v>1</v>
      </c>
      <c r="Q17" s="102" t="s">
        <v>86</v>
      </c>
      <c r="R17" s="96">
        <v>149254</v>
      </c>
      <c r="S17" s="103">
        <f t="shared" si="3"/>
        <v>1.8563930348258706</v>
      </c>
      <c r="T17" s="104">
        <v>2.25</v>
      </c>
      <c r="U17" s="104">
        <v>376.14</v>
      </c>
      <c r="V17" s="103">
        <f t="shared" si="4"/>
        <v>3.7313499999999995</v>
      </c>
      <c r="W17" s="103">
        <v>1</v>
      </c>
      <c r="X17" s="103">
        <v>1.01</v>
      </c>
      <c r="Y17" s="98">
        <f t="shared" si="5"/>
        <v>2.0099999999999998</v>
      </c>
      <c r="Z17" s="99">
        <f t="shared" si="6"/>
        <v>0.99201095336842648</v>
      </c>
      <c r="AA17" s="100">
        <v>5</v>
      </c>
      <c r="AB17" s="102">
        <v>267766</v>
      </c>
      <c r="AC17" s="105">
        <v>651</v>
      </c>
      <c r="AD17" s="106">
        <f t="shared" si="7"/>
        <v>7959.6194520547942</v>
      </c>
      <c r="AE17" s="100">
        <v>1</v>
      </c>
      <c r="AF17" s="107"/>
      <c r="AG17" s="153"/>
      <c r="AH17" s="154"/>
      <c r="AI17" s="155"/>
      <c r="AJ17" s="92" t="s">
        <v>87</v>
      </c>
      <c r="AK17" s="100">
        <v>0</v>
      </c>
      <c r="AL17" s="110">
        <v>733.60547945205485</v>
      </c>
      <c r="AM17" s="111">
        <v>941.02001308525871</v>
      </c>
      <c r="AN17" s="112">
        <v>2100</v>
      </c>
      <c r="AO17" s="113">
        <f t="shared" si="8"/>
        <v>0.34933594259621659</v>
      </c>
      <c r="AP17" s="114">
        <f t="shared" si="9"/>
        <v>0.44810476813583749</v>
      </c>
      <c r="AQ17" s="92" t="s">
        <v>87</v>
      </c>
      <c r="AR17" s="100">
        <v>0</v>
      </c>
      <c r="AS17" s="110">
        <v>941.02001308525871</v>
      </c>
      <c r="AT17" s="105">
        <v>2100</v>
      </c>
      <c r="AU17" s="115">
        <f t="shared" si="10"/>
        <v>2.2316209759608321</v>
      </c>
      <c r="AV17" s="100">
        <v>1</v>
      </c>
      <c r="AW17" s="102">
        <v>232889</v>
      </c>
      <c r="AX17" s="105">
        <v>267766</v>
      </c>
      <c r="AY17" s="116">
        <f t="shared" si="11"/>
        <v>0.14975803923757669</v>
      </c>
      <c r="AZ17" s="105">
        <v>1</v>
      </c>
      <c r="BA17" s="117" t="s">
        <v>88</v>
      </c>
      <c r="BB17" s="105">
        <v>3</v>
      </c>
      <c r="BC17" s="118" t="s">
        <v>128</v>
      </c>
      <c r="BD17" s="100">
        <v>5</v>
      </c>
      <c r="BE17" s="156" t="s">
        <v>108</v>
      </c>
      <c r="BF17" s="93">
        <v>2</v>
      </c>
      <c r="BG17" s="111">
        <v>7037024</v>
      </c>
      <c r="BH17" s="120">
        <v>0</v>
      </c>
      <c r="BI17" s="121">
        <f t="shared" si="12"/>
        <v>0</v>
      </c>
      <c r="BJ17" s="100">
        <v>5</v>
      </c>
      <c r="BK17" s="102">
        <v>267766</v>
      </c>
      <c r="BL17" s="105">
        <v>349783</v>
      </c>
      <c r="BM17" s="122">
        <f t="shared" si="13"/>
        <v>1.3063010240284427</v>
      </c>
      <c r="BN17" s="100">
        <v>3</v>
      </c>
      <c r="BO17" s="123" t="s">
        <v>105</v>
      </c>
      <c r="BP17" s="105">
        <v>0</v>
      </c>
      <c r="BQ17" s="337">
        <v>0</v>
      </c>
      <c r="BR17" s="106">
        <f t="shared" si="15"/>
        <v>0</v>
      </c>
      <c r="BS17" s="317">
        <v>5</v>
      </c>
      <c r="BT17" s="269">
        <f t="shared" si="16"/>
        <v>17</v>
      </c>
      <c r="BU17" s="126">
        <f t="shared" si="17"/>
        <v>12</v>
      </c>
    </row>
    <row r="18" spans="3:80" s="89" customFormat="1" ht="56.25" x14ac:dyDescent="0.2">
      <c r="C18" s="90" t="s">
        <v>132</v>
      </c>
      <c r="D18" s="127" t="s">
        <v>133</v>
      </c>
      <c r="E18" s="92">
        <v>11237</v>
      </c>
      <c r="F18" s="93">
        <v>3</v>
      </c>
      <c r="G18" s="94">
        <v>9960</v>
      </c>
      <c r="H18" s="96">
        <v>13333</v>
      </c>
      <c r="I18" s="96">
        <v>12306</v>
      </c>
      <c r="J18" s="97">
        <f t="shared" si="0"/>
        <v>-15.720393009825244</v>
      </c>
      <c r="K18" s="98">
        <f t="shared" si="1"/>
        <v>-8.6868194376726819</v>
      </c>
      <c r="L18" s="99">
        <f t="shared" si="2"/>
        <v>-15.720393009825244</v>
      </c>
      <c r="M18" s="100">
        <v>1</v>
      </c>
      <c r="N18" s="101">
        <v>96.217851739788202</v>
      </c>
      <c r="O18" s="92">
        <v>10812</v>
      </c>
      <c r="P18" s="100">
        <v>1</v>
      </c>
      <c r="Q18" s="102" t="s">
        <v>111</v>
      </c>
      <c r="R18" s="96">
        <v>224253</v>
      </c>
      <c r="S18" s="103">
        <f t="shared" si="3"/>
        <v>1.8762801204819277</v>
      </c>
      <c r="T18" s="104">
        <v>2.35</v>
      </c>
      <c r="U18" s="104">
        <v>467.41</v>
      </c>
      <c r="V18" s="103">
        <f t="shared" si="4"/>
        <v>4.7657515060240963</v>
      </c>
      <c r="W18" s="103">
        <v>1.04</v>
      </c>
      <c r="X18" s="103">
        <v>1.5</v>
      </c>
      <c r="Y18" s="98">
        <f t="shared" si="5"/>
        <v>2.54</v>
      </c>
      <c r="Z18" s="99">
        <f t="shared" si="6"/>
        <v>1.0196083750934075</v>
      </c>
      <c r="AA18" s="100">
        <v>5</v>
      </c>
      <c r="AB18" s="102">
        <v>563429</v>
      </c>
      <c r="AC18" s="105">
        <v>307.5</v>
      </c>
      <c r="AD18" s="106">
        <f t="shared" si="7"/>
        <v>7911.1606164383566</v>
      </c>
      <c r="AE18" s="100">
        <v>1</v>
      </c>
      <c r="AF18" s="107"/>
      <c r="AG18" s="153"/>
      <c r="AH18" s="154"/>
      <c r="AI18" s="155"/>
      <c r="AJ18" s="92" t="s">
        <v>87</v>
      </c>
      <c r="AK18" s="100">
        <v>0</v>
      </c>
      <c r="AL18" s="110">
        <v>1543.641095890411</v>
      </c>
      <c r="AM18" s="111">
        <v>1622.4140179897672</v>
      </c>
      <c r="AN18" s="112">
        <v>7500</v>
      </c>
      <c r="AO18" s="113">
        <f t="shared" si="8"/>
        <v>0.20581881278538813</v>
      </c>
      <c r="AP18" s="114">
        <f t="shared" si="9"/>
        <v>0.21632186906530229</v>
      </c>
      <c r="AQ18" s="92" t="s">
        <v>87</v>
      </c>
      <c r="AR18" s="100">
        <v>0</v>
      </c>
      <c r="AS18" s="110">
        <v>1622.4140179897672</v>
      </c>
      <c r="AT18" s="105">
        <v>7500</v>
      </c>
      <c r="AU18" s="115">
        <f t="shared" si="10"/>
        <v>4.6227411233125224</v>
      </c>
      <c r="AV18" s="100">
        <v>5</v>
      </c>
      <c r="AW18" s="102">
        <v>224253</v>
      </c>
      <c r="AX18" s="105">
        <v>563429</v>
      </c>
      <c r="AY18" s="116">
        <f t="shared" si="11"/>
        <v>1.5124702902525273</v>
      </c>
      <c r="AZ18" s="105">
        <v>5</v>
      </c>
      <c r="BA18" s="117" t="s">
        <v>88</v>
      </c>
      <c r="BB18" s="105">
        <v>3</v>
      </c>
      <c r="BC18" s="118" t="s">
        <v>103</v>
      </c>
      <c r="BD18" s="100">
        <v>5</v>
      </c>
      <c r="BE18" s="156" t="s">
        <v>104</v>
      </c>
      <c r="BF18" s="93">
        <v>0</v>
      </c>
      <c r="BG18" s="111">
        <v>3340206</v>
      </c>
      <c r="BH18" s="120">
        <v>618462</v>
      </c>
      <c r="BI18" s="121">
        <f t="shared" si="12"/>
        <v>0.18515684361982465</v>
      </c>
      <c r="BJ18" s="100">
        <v>3</v>
      </c>
      <c r="BK18" s="102">
        <v>563429</v>
      </c>
      <c r="BL18" s="105">
        <v>468782</v>
      </c>
      <c r="BM18" s="122">
        <f t="shared" si="13"/>
        <v>0.83201610140763083</v>
      </c>
      <c r="BN18" s="100">
        <f>IF(BM18&lt;1,1,IF(BM18&gt;1&lt;1.5,3,5))</f>
        <v>1</v>
      </c>
      <c r="BO18" s="123" t="s">
        <v>105</v>
      </c>
      <c r="BP18" s="105">
        <v>0</v>
      </c>
      <c r="BQ18" s="337">
        <v>40000</v>
      </c>
      <c r="BR18" s="106">
        <f t="shared" si="15"/>
        <v>3.5596689507875769</v>
      </c>
      <c r="BS18" s="317">
        <v>5</v>
      </c>
      <c r="BT18" s="269">
        <f t="shared" si="16"/>
        <v>15</v>
      </c>
      <c r="BU18" s="126">
        <f t="shared" si="17"/>
        <v>10</v>
      </c>
    </row>
    <row r="19" spans="3:80" s="89" customFormat="1" ht="60" hidden="1" customHeight="1" x14ac:dyDescent="0.25">
      <c r="C19" s="90" t="s">
        <v>134</v>
      </c>
      <c r="D19" s="127" t="s">
        <v>135</v>
      </c>
      <c r="E19" s="92">
        <v>10988</v>
      </c>
      <c r="F19" s="93">
        <v>3</v>
      </c>
      <c r="G19" s="94">
        <v>9856</v>
      </c>
      <c r="H19" s="96">
        <v>10591</v>
      </c>
      <c r="I19" s="96">
        <v>13937</v>
      </c>
      <c r="J19" s="97">
        <f t="shared" si="0"/>
        <v>3.7484656784061912</v>
      </c>
      <c r="K19" s="98">
        <f t="shared" si="1"/>
        <v>-21.159503479945471</v>
      </c>
      <c r="L19" s="99">
        <f t="shared" si="2"/>
        <v>3.7484656784061912</v>
      </c>
      <c r="M19" s="100">
        <v>5</v>
      </c>
      <c r="N19" s="101">
        <v>96.150345831816537</v>
      </c>
      <c r="O19" s="92">
        <v>10565</v>
      </c>
      <c r="P19" s="100">
        <v>1</v>
      </c>
      <c r="Q19" s="102" t="s">
        <v>86</v>
      </c>
      <c r="R19" s="96">
        <v>252629</v>
      </c>
      <c r="S19" s="103">
        <f t="shared" si="3"/>
        <v>2.1360000676406927</v>
      </c>
      <c r="T19" s="104">
        <v>2.6</v>
      </c>
      <c r="U19" s="104">
        <v>590.78</v>
      </c>
      <c r="V19" s="103">
        <f t="shared" si="4"/>
        <v>4.5710401447510813</v>
      </c>
      <c r="W19" s="103">
        <v>0.74</v>
      </c>
      <c r="X19" s="103">
        <v>1.4</v>
      </c>
      <c r="Y19" s="98">
        <f t="shared" si="5"/>
        <v>2.1399999999999997</v>
      </c>
      <c r="Z19" s="99">
        <f t="shared" si="6"/>
        <v>0.7737296700550258</v>
      </c>
      <c r="AA19" s="100">
        <v>5</v>
      </c>
      <c r="AB19" s="102">
        <v>906794</v>
      </c>
      <c r="AC19" s="160" t="s">
        <v>136</v>
      </c>
      <c r="AD19" s="106">
        <v>10988</v>
      </c>
      <c r="AE19" s="100">
        <v>3</v>
      </c>
      <c r="AF19" s="107"/>
      <c r="AG19" s="153"/>
      <c r="AH19" s="154"/>
      <c r="AI19" s="155"/>
      <c r="AJ19" s="92" t="s">
        <v>87</v>
      </c>
      <c r="AK19" s="100">
        <v>0</v>
      </c>
      <c r="AL19" s="110">
        <v>2484.3671232876713</v>
      </c>
      <c r="AM19" s="111">
        <v>3133.1823980386052</v>
      </c>
      <c r="AN19" s="112">
        <v>0</v>
      </c>
      <c r="AO19" s="113" t="s">
        <v>137</v>
      </c>
      <c r="AP19" s="114" t="s">
        <v>137</v>
      </c>
      <c r="AQ19" s="92" t="s">
        <v>87</v>
      </c>
      <c r="AR19" s="100">
        <v>0</v>
      </c>
      <c r="AS19" s="110">
        <v>3133.1823980386052</v>
      </c>
      <c r="AT19" s="105">
        <v>0</v>
      </c>
      <c r="AU19" s="115" t="s">
        <v>137</v>
      </c>
      <c r="AV19" s="100" t="s">
        <v>137</v>
      </c>
      <c r="AW19" s="102">
        <v>782721</v>
      </c>
      <c r="AX19" s="105">
        <v>906794</v>
      </c>
      <c r="AY19" s="116">
        <f t="shared" si="11"/>
        <v>0.15851497532326334</v>
      </c>
      <c r="AZ19" s="105">
        <v>1</v>
      </c>
      <c r="BA19" s="161" t="s">
        <v>138</v>
      </c>
      <c r="BB19" s="105">
        <v>3</v>
      </c>
      <c r="BC19" s="162" t="s">
        <v>139</v>
      </c>
      <c r="BD19" s="100">
        <v>5</v>
      </c>
      <c r="BE19" s="119" t="s">
        <v>90</v>
      </c>
      <c r="BF19" s="93">
        <v>5</v>
      </c>
      <c r="BG19" s="111">
        <v>7181774</v>
      </c>
      <c r="BH19" s="120">
        <v>779419</v>
      </c>
      <c r="BI19" s="121">
        <f t="shared" si="12"/>
        <v>0.10852736385188395</v>
      </c>
      <c r="BJ19" s="163">
        <v>3</v>
      </c>
      <c r="BK19" s="102">
        <v>906794</v>
      </c>
      <c r="BL19" s="105" t="s">
        <v>137</v>
      </c>
      <c r="BM19" s="122" t="s">
        <v>137</v>
      </c>
      <c r="BN19" s="100">
        <f>IF(BM19&lt;1,1,IF(BM19&gt;1&lt;1.5,3,5))</f>
        <v>5</v>
      </c>
      <c r="BO19" s="123" t="s">
        <v>140</v>
      </c>
      <c r="BP19" s="160">
        <v>5</v>
      </c>
      <c r="BQ19" s="339">
        <v>0</v>
      </c>
      <c r="BR19" s="106">
        <f t="shared" si="15"/>
        <v>0</v>
      </c>
      <c r="BS19" s="317">
        <v>5</v>
      </c>
      <c r="BT19" s="269">
        <f t="shared" si="16"/>
        <v>31</v>
      </c>
      <c r="BU19" s="126">
        <f t="shared" si="17"/>
        <v>26</v>
      </c>
      <c r="BV19"/>
      <c r="BX19"/>
      <c r="BY19"/>
      <c r="BZ19"/>
      <c r="CA19"/>
      <c r="CB19"/>
    </row>
    <row r="20" spans="3:80" s="89" customFormat="1" ht="72" hidden="1" customHeight="1" x14ac:dyDescent="0.25">
      <c r="C20" s="90" t="s">
        <v>141</v>
      </c>
      <c r="D20" s="127" t="s">
        <v>142</v>
      </c>
      <c r="E20" s="92">
        <v>74637</v>
      </c>
      <c r="F20" s="93">
        <v>3</v>
      </c>
      <c r="G20" s="94">
        <v>74087</v>
      </c>
      <c r="H20" s="96">
        <v>85000</v>
      </c>
      <c r="I20" s="96">
        <v>75977</v>
      </c>
      <c r="J20" s="97">
        <f t="shared" si="0"/>
        <v>-12.191764705882363</v>
      </c>
      <c r="K20" s="98">
        <f t="shared" si="1"/>
        <v>-1.7636916435236998</v>
      </c>
      <c r="L20" s="99">
        <f t="shared" si="2"/>
        <v>-12.191764705882363</v>
      </c>
      <c r="M20" s="100">
        <v>1</v>
      </c>
      <c r="N20" s="101">
        <v>99.880756193308954</v>
      </c>
      <c r="O20" s="92">
        <v>74548</v>
      </c>
      <c r="P20" s="100">
        <v>1</v>
      </c>
      <c r="Q20" s="102" t="s">
        <v>111</v>
      </c>
      <c r="R20" s="96">
        <v>2099943</v>
      </c>
      <c r="S20" s="103">
        <f t="shared" si="3"/>
        <v>2.3620237018640249</v>
      </c>
      <c r="T20" s="104">
        <v>2.09</v>
      </c>
      <c r="U20" s="104">
        <v>467.41</v>
      </c>
      <c r="V20" s="103">
        <f t="shared" si="4"/>
        <v>3.6138962638519581</v>
      </c>
      <c r="W20" s="103">
        <v>0.62</v>
      </c>
      <c r="X20" s="103">
        <v>0.91</v>
      </c>
      <c r="Y20" s="98">
        <f t="shared" si="5"/>
        <v>1.53</v>
      </c>
      <c r="Z20" s="99">
        <f t="shared" si="6"/>
        <v>0.77317478527458927</v>
      </c>
      <c r="AA20" s="100">
        <v>5</v>
      </c>
      <c r="AB20" s="102">
        <v>5439239</v>
      </c>
      <c r="AC20" s="105">
        <v>242</v>
      </c>
      <c r="AD20" s="106">
        <f>AB20*AC20/21900</f>
        <v>60104.832785388127</v>
      </c>
      <c r="AE20" s="100">
        <v>3</v>
      </c>
      <c r="AF20" s="107"/>
      <c r="AG20" s="153"/>
      <c r="AH20" s="154"/>
      <c r="AI20" s="155"/>
      <c r="AJ20" s="92" t="s">
        <v>87</v>
      </c>
      <c r="AK20" s="100">
        <v>0</v>
      </c>
      <c r="AL20" s="110">
        <v>14902.024657534246</v>
      </c>
      <c r="AM20" s="111">
        <v>14944.735223102198</v>
      </c>
      <c r="AN20" s="112">
        <v>55000</v>
      </c>
      <c r="AO20" s="113">
        <f>AL20/AN20</f>
        <v>0.27094590286425901</v>
      </c>
      <c r="AP20" s="114">
        <f>AM20/AN20</f>
        <v>0.27172245860185812</v>
      </c>
      <c r="AQ20" s="92" t="s">
        <v>87</v>
      </c>
      <c r="AR20" s="100">
        <v>0</v>
      </c>
      <c r="AS20" s="110">
        <v>14944.735223102198</v>
      </c>
      <c r="AT20" s="105">
        <v>55000</v>
      </c>
      <c r="AU20" s="115">
        <f>AT20/AS20</f>
        <v>3.680225790482972</v>
      </c>
      <c r="AV20" s="100">
        <v>5</v>
      </c>
      <c r="AW20" s="102">
        <v>2099943</v>
      </c>
      <c r="AX20" s="105">
        <v>5439239</v>
      </c>
      <c r="AY20" s="116">
        <f t="shared" si="11"/>
        <v>1.5901841145212037</v>
      </c>
      <c r="AZ20" s="105">
        <v>5</v>
      </c>
      <c r="BA20" s="161" t="s">
        <v>143</v>
      </c>
      <c r="BB20" s="105">
        <v>4</v>
      </c>
      <c r="BC20" s="132" t="s">
        <v>144</v>
      </c>
      <c r="BD20" s="100">
        <v>5</v>
      </c>
      <c r="BE20" s="119" t="s">
        <v>145</v>
      </c>
      <c r="BF20" s="93">
        <v>5</v>
      </c>
      <c r="BG20" s="111">
        <v>23055986</v>
      </c>
      <c r="BH20" s="120">
        <v>2052125</v>
      </c>
      <c r="BI20" s="121">
        <f t="shared" si="12"/>
        <v>8.9006169590838582E-2</v>
      </c>
      <c r="BJ20" s="100">
        <v>5</v>
      </c>
      <c r="BK20" s="102">
        <v>5439239</v>
      </c>
      <c r="BL20" s="105">
        <v>2433638</v>
      </c>
      <c r="BM20" s="122">
        <f>BL20/BK20</f>
        <v>0.44742251627479507</v>
      </c>
      <c r="BN20" s="100">
        <f>IF(BM20&lt;1,1,IF(BM20&gt;1&lt;1.5,3,5))</f>
        <v>1</v>
      </c>
      <c r="BO20" s="123" t="s">
        <v>105</v>
      </c>
      <c r="BP20" s="105">
        <v>0</v>
      </c>
      <c r="BQ20" s="337">
        <v>0</v>
      </c>
      <c r="BR20" s="106">
        <f t="shared" si="15"/>
        <v>0</v>
      </c>
      <c r="BS20" s="317">
        <v>5</v>
      </c>
      <c r="BT20" s="269">
        <f t="shared" si="16"/>
        <v>23</v>
      </c>
      <c r="BU20" s="126">
        <f t="shared" si="17"/>
        <v>18</v>
      </c>
      <c r="BV20"/>
      <c r="BX20"/>
      <c r="BY20"/>
      <c r="BZ20"/>
      <c r="CA20"/>
      <c r="CB20"/>
    </row>
    <row r="21" spans="3:80" s="89" customFormat="1" ht="57" x14ac:dyDescent="0.25">
      <c r="C21" s="90" t="s">
        <v>146</v>
      </c>
      <c r="D21" s="127" t="s">
        <v>147</v>
      </c>
      <c r="E21" s="92">
        <v>7297</v>
      </c>
      <c r="F21" s="93">
        <v>1</v>
      </c>
      <c r="G21" s="94">
        <v>6599</v>
      </c>
      <c r="H21" s="96">
        <v>8502</v>
      </c>
      <c r="I21" s="96">
        <v>7859</v>
      </c>
      <c r="J21" s="97">
        <f t="shared" si="0"/>
        <v>-14.173135732768756</v>
      </c>
      <c r="K21" s="98">
        <f t="shared" si="1"/>
        <v>-7.1510370276116504</v>
      </c>
      <c r="L21" s="99">
        <f t="shared" si="2"/>
        <v>-14.173135732768756</v>
      </c>
      <c r="M21" s="100">
        <v>1</v>
      </c>
      <c r="N21" s="101">
        <v>97.50582431136084</v>
      </c>
      <c r="O21" s="92">
        <v>7115</v>
      </c>
      <c r="P21" s="100">
        <v>1</v>
      </c>
      <c r="Q21" s="102" t="s">
        <v>111</v>
      </c>
      <c r="R21" s="96">
        <v>137968</v>
      </c>
      <c r="S21" s="103">
        <f t="shared" si="3"/>
        <v>1.7422841844723946</v>
      </c>
      <c r="T21" s="104">
        <v>2.6</v>
      </c>
      <c r="U21" s="104">
        <v>590.78</v>
      </c>
      <c r="V21" s="103">
        <f t="shared" si="4"/>
        <v>5.2965439207960801</v>
      </c>
      <c r="W21" s="103">
        <v>1.38</v>
      </c>
      <c r="X21" s="103">
        <v>1.66</v>
      </c>
      <c r="Y21" s="98">
        <f t="shared" si="5"/>
        <v>3.04</v>
      </c>
      <c r="Z21" s="99">
        <f t="shared" si="6"/>
        <v>0.89653406019094761</v>
      </c>
      <c r="AA21" s="100">
        <v>5</v>
      </c>
      <c r="AB21" s="102">
        <v>486186</v>
      </c>
      <c r="AC21" s="105">
        <v>669</v>
      </c>
      <c r="AD21" s="106">
        <f>AB21*AC21/21900</f>
        <v>14851.983287671233</v>
      </c>
      <c r="AE21" s="100">
        <v>3</v>
      </c>
      <c r="AF21" s="166" t="s">
        <v>148</v>
      </c>
      <c r="AG21" s="167" t="s">
        <v>149</v>
      </c>
      <c r="AH21" s="154"/>
      <c r="AI21" s="155"/>
      <c r="AJ21" s="92" t="s">
        <v>113</v>
      </c>
      <c r="AK21" s="100">
        <v>5</v>
      </c>
      <c r="AL21" s="110">
        <v>1332.0164383561644</v>
      </c>
      <c r="AM21" s="111">
        <v>1371.9982803538103</v>
      </c>
      <c r="AN21" s="112">
        <v>2500</v>
      </c>
      <c r="AO21" s="113">
        <f>AL21/AN21</f>
        <v>0.53280657534246578</v>
      </c>
      <c r="AP21" s="114">
        <f>AM21/AN21</f>
        <v>0.54879931214152411</v>
      </c>
      <c r="AQ21" s="92" t="s">
        <v>87</v>
      </c>
      <c r="AR21" s="100">
        <v>0</v>
      </c>
      <c r="AS21" s="110">
        <v>1371.9982803538103</v>
      </c>
      <c r="AT21" s="105">
        <v>2500</v>
      </c>
      <c r="AU21" s="115">
        <f>AT21/AS21</f>
        <v>1.8221597182726068</v>
      </c>
      <c r="AV21" s="100">
        <v>1</v>
      </c>
      <c r="AW21" s="102">
        <v>137968</v>
      </c>
      <c r="AX21" s="105">
        <v>486186</v>
      </c>
      <c r="AY21" s="116">
        <f t="shared" si="11"/>
        <v>2.5239040937028876</v>
      </c>
      <c r="AZ21" s="105">
        <v>5</v>
      </c>
      <c r="BA21" s="117" t="s">
        <v>150</v>
      </c>
      <c r="BB21" s="105">
        <v>5</v>
      </c>
      <c r="BC21" s="118" t="s">
        <v>118</v>
      </c>
      <c r="BD21" s="100">
        <v>5</v>
      </c>
      <c r="BE21" s="156" t="s">
        <v>108</v>
      </c>
      <c r="BF21" s="93">
        <v>2</v>
      </c>
      <c r="BG21" s="111">
        <v>1304262</v>
      </c>
      <c r="BH21" s="120">
        <v>239023</v>
      </c>
      <c r="BI21" s="121">
        <f t="shared" si="12"/>
        <v>0.18326302537373626</v>
      </c>
      <c r="BJ21" s="100">
        <v>3</v>
      </c>
      <c r="BK21" s="102">
        <v>486186</v>
      </c>
      <c r="BL21" s="105">
        <v>325765</v>
      </c>
      <c r="BM21" s="122">
        <f>BL21/BK21</f>
        <v>0.67004191811364378</v>
      </c>
      <c r="BN21" s="100">
        <f>IF(BM21&lt;1,1,IF(BM21&gt;1&lt;1.5,3,5))</f>
        <v>1</v>
      </c>
      <c r="BO21" s="123" t="s">
        <v>151</v>
      </c>
      <c r="BP21" s="105">
        <v>0</v>
      </c>
      <c r="BQ21" s="337">
        <v>80000</v>
      </c>
      <c r="BR21" s="106">
        <f t="shared" si="15"/>
        <v>10.963409620391943</v>
      </c>
      <c r="BS21" s="317">
        <v>5</v>
      </c>
      <c r="BT21" s="269">
        <f t="shared" si="16"/>
        <v>21</v>
      </c>
      <c r="BU21" s="126">
        <f t="shared" si="17"/>
        <v>16</v>
      </c>
      <c r="BV21"/>
      <c r="BX21"/>
      <c r="BY21"/>
      <c r="BZ21"/>
      <c r="CA21"/>
      <c r="CB21"/>
    </row>
    <row r="22" spans="3:80" s="89" customFormat="1" ht="51" hidden="1" customHeight="1" x14ac:dyDescent="0.25">
      <c r="C22" s="90" t="s">
        <v>152</v>
      </c>
      <c r="D22" s="127" t="s">
        <v>153</v>
      </c>
      <c r="E22" s="92">
        <v>8010</v>
      </c>
      <c r="F22" s="93">
        <v>1</v>
      </c>
      <c r="G22" s="94">
        <v>7118</v>
      </c>
      <c r="H22" s="96">
        <v>9325</v>
      </c>
      <c r="I22" s="96">
        <v>8796</v>
      </c>
      <c r="J22" s="97">
        <f t="shared" si="0"/>
        <v>-14.101876675603222</v>
      </c>
      <c r="K22" s="98">
        <f t="shared" si="1"/>
        <v>-8.9358799454297326</v>
      </c>
      <c r="L22" s="99">
        <f t="shared" si="2"/>
        <v>-14.101876675603222</v>
      </c>
      <c r="M22" s="100">
        <v>1</v>
      </c>
      <c r="N22" s="101">
        <v>100</v>
      </c>
      <c r="O22" s="92">
        <v>8010</v>
      </c>
      <c r="P22" s="100">
        <v>1</v>
      </c>
      <c r="Q22" s="102" t="s">
        <v>111</v>
      </c>
      <c r="R22" s="96">
        <v>256872</v>
      </c>
      <c r="S22" s="103">
        <f t="shared" si="3"/>
        <v>3.007305422871593</v>
      </c>
      <c r="T22" s="104">
        <v>2.5099999999999998</v>
      </c>
      <c r="U22" s="104">
        <v>430.99</v>
      </c>
      <c r="V22" s="103">
        <f t="shared" si="4"/>
        <v>7.9994324248384379</v>
      </c>
      <c r="W22" s="103">
        <v>1.18</v>
      </c>
      <c r="X22" s="103">
        <v>1.48</v>
      </c>
      <c r="Y22" s="98">
        <f t="shared" si="5"/>
        <v>2.66</v>
      </c>
      <c r="Z22" s="99">
        <f t="shared" si="6"/>
        <v>1.8560598679408891</v>
      </c>
      <c r="AA22" s="100">
        <v>5</v>
      </c>
      <c r="AB22" s="102">
        <v>321860</v>
      </c>
      <c r="AC22" s="105">
        <v>396</v>
      </c>
      <c r="AD22" s="106">
        <f>AB22*AC22/21900</f>
        <v>5819.9342465753425</v>
      </c>
      <c r="AE22" s="100">
        <v>1</v>
      </c>
      <c r="AF22" s="107"/>
      <c r="AG22" s="153"/>
      <c r="AH22" s="154"/>
      <c r="AI22" s="155"/>
      <c r="AJ22" s="92" t="s">
        <v>87</v>
      </c>
      <c r="AK22" s="100">
        <v>0</v>
      </c>
      <c r="AL22" s="110">
        <v>881.80821917808214</v>
      </c>
      <c r="AM22" s="111">
        <v>970.00054040114389</v>
      </c>
      <c r="AN22" s="112">
        <v>4000</v>
      </c>
      <c r="AO22" s="113">
        <f>AL22/AN22</f>
        <v>0.22045205479452054</v>
      </c>
      <c r="AP22" s="114">
        <f>AM22/AN22</f>
        <v>0.24250013510028598</v>
      </c>
      <c r="AQ22" s="92" t="s">
        <v>87</v>
      </c>
      <c r="AR22" s="100">
        <v>0</v>
      </c>
      <c r="AS22" s="110">
        <v>970.00054040114389</v>
      </c>
      <c r="AT22" s="105">
        <v>4000</v>
      </c>
      <c r="AU22" s="115">
        <f>AT22/AS22</f>
        <v>4.1237090428277483</v>
      </c>
      <c r="AV22" s="100">
        <v>5</v>
      </c>
      <c r="AW22" s="102">
        <v>256872</v>
      </c>
      <c r="AX22" s="105">
        <v>321860</v>
      </c>
      <c r="AY22" s="116">
        <f t="shared" si="11"/>
        <v>0.25299760191846521</v>
      </c>
      <c r="AZ22" s="105">
        <v>1</v>
      </c>
      <c r="BA22" s="117" t="s">
        <v>88</v>
      </c>
      <c r="BB22" s="105">
        <v>3</v>
      </c>
      <c r="BC22" s="118" t="s">
        <v>154</v>
      </c>
      <c r="BD22" s="100">
        <v>5</v>
      </c>
      <c r="BE22" s="119" t="s">
        <v>155</v>
      </c>
      <c r="BF22" s="93">
        <v>5</v>
      </c>
      <c r="BG22" s="111">
        <v>7542758</v>
      </c>
      <c r="BH22" s="120">
        <v>474532.57</v>
      </c>
      <c r="BI22" s="121">
        <f t="shared" si="12"/>
        <v>6.2912341878129996E-2</v>
      </c>
      <c r="BJ22" s="100">
        <v>5</v>
      </c>
      <c r="BK22" s="102">
        <v>321860</v>
      </c>
      <c r="BL22" s="105">
        <v>346412</v>
      </c>
      <c r="BM22" s="122">
        <f>BL22/BK22</f>
        <v>1.0762816131237183</v>
      </c>
      <c r="BN22" s="100">
        <v>3</v>
      </c>
      <c r="BO22" s="123" t="s">
        <v>105</v>
      </c>
      <c r="BP22" s="105">
        <v>0</v>
      </c>
      <c r="BQ22" s="337">
        <v>0</v>
      </c>
      <c r="BR22" s="106">
        <f t="shared" si="15"/>
        <v>0</v>
      </c>
      <c r="BS22" s="317">
        <v>5</v>
      </c>
      <c r="BT22" s="269">
        <f t="shared" si="16"/>
        <v>20</v>
      </c>
      <c r="BU22" s="126">
        <f t="shared" si="17"/>
        <v>15</v>
      </c>
      <c r="BV22"/>
      <c r="BX22"/>
      <c r="BY22"/>
      <c r="BZ22"/>
      <c r="CA22"/>
      <c r="CB22"/>
    </row>
    <row r="23" spans="3:80" s="89" customFormat="1" ht="60" hidden="1" customHeight="1" x14ac:dyDescent="0.25">
      <c r="C23" s="90" t="s">
        <v>156</v>
      </c>
      <c r="D23" s="127" t="s">
        <v>157</v>
      </c>
      <c r="E23" s="92">
        <v>18964</v>
      </c>
      <c r="F23" s="93">
        <v>3</v>
      </c>
      <c r="G23" s="94">
        <v>12431</v>
      </c>
      <c r="H23" s="96">
        <v>11750</v>
      </c>
      <c r="I23" s="96">
        <v>14649</v>
      </c>
      <c r="J23" s="97">
        <f t="shared" si="0"/>
        <v>61.395744680851067</v>
      </c>
      <c r="K23" s="98">
        <f t="shared" si="1"/>
        <v>29.455935558741231</v>
      </c>
      <c r="L23" s="99">
        <f t="shared" si="2"/>
        <v>61.395744680851067</v>
      </c>
      <c r="M23" s="100">
        <v>5</v>
      </c>
      <c r="N23" s="101">
        <v>94.990508331575612</v>
      </c>
      <c r="O23" s="92">
        <v>15830</v>
      </c>
      <c r="P23" s="100">
        <v>5</v>
      </c>
      <c r="Q23" s="102" t="s">
        <v>111</v>
      </c>
      <c r="R23" s="96">
        <v>523441</v>
      </c>
      <c r="S23" s="103">
        <f t="shared" si="3"/>
        <v>3.5089762153755397</v>
      </c>
      <c r="T23" s="104">
        <v>2.6</v>
      </c>
      <c r="U23" s="104">
        <v>590.78</v>
      </c>
      <c r="V23" s="103">
        <f t="shared" si="4"/>
        <v>8.2811838682862735</v>
      </c>
      <c r="W23" s="103">
        <v>0.64</v>
      </c>
      <c r="X23" s="103">
        <v>1.72</v>
      </c>
      <c r="Y23" s="98">
        <f t="shared" si="5"/>
        <v>2.36</v>
      </c>
      <c r="Z23" s="99">
        <f t="shared" si="6"/>
        <v>1.4017373418677468</v>
      </c>
      <c r="AA23" s="100">
        <v>5</v>
      </c>
      <c r="AB23" s="102">
        <v>642201</v>
      </c>
      <c r="AC23" s="160" t="s">
        <v>136</v>
      </c>
      <c r="AD23" s="106">
        <v>18964</v>
      </c>
      <c r="AE23" s="100">
        <v>3</v>
      </c>
      <c r="AF23" s="107"/>
      <c r="AG23" s="153"/>
      <c r="AH23" s="154"/>
      <c r="AI23" s="155"/>
      <c r="AJ23" s="92" t="s">
        <v>87</v>
      </c>
      <c r="AK23" s="100">
        <v>0</v>
      </c>
      <c r="AL23" s="110">
        <v>1759.4547945205479</v>
      </c>
      <c r="AM23" s="111">
        <v>2514.3260289400232</v>
      </c>
      <c r="AN23" s="112">
        <v>0</v>
      </c>
      <c r="AO23" s="113" t="s">
        <v>137</v>
      </c>
      <c r="AP23" s="114" t="s">
        <v>137</v>
      </c>
      <c r="AQ23" s="92" t="s">
        <v>87</v>
      </c>
      <c r="AR23" s="100">
        <v>0</v>
      </c>
      <c r="AS23" s="110">
        <v>2514.3260289400232</v>
      </c>
      <c r="AT23" s="105">
        <v>0</v>
      </c>
      <c r="AU23" s="115" t="s">
        <v>137</v>
      </c>
      <c r="AV23" s="100" t="s">
        <v>137</v>
      </c>
      <c r="AW23" s="102">
        <v>524275</v>
      </c>
      <c r="AX23" s="105">
        <v>642201</v>
      </c>
      <c r="AY23" s="116">
        <f t="shared" si="11"/>
        <v>0.22493157217109341</v>
      </c>
      <c r="AZ23" s="105">
        <v>1</v>
      </c>
      <c r="BA23" s="161" t="s">
        <v>158</v>
      </c>
      <c r="BB23" s="105">
        <v>3</v>
      </c>
      <c r="BC23" s="118" t="s">
        <v>144</v>
      </c>
      <c r="BD23" s="100">
        <v>5</v>
      </c>
      <c r="BE23" s="119" t="s">
        <v>155</v>
      </c>
      <c r="BF23" s="93">
        <v>5</v>
      </c>
      <c r="BG23" s="111">
        <v>10511148</v>
      </c>
      <c r="BH23" s="120">
        <v>956593</v>
      </c>
      <c r="BI23" s="121">
        <f t="shared" si="12"/>
        <v>9.1007471305703247E-2</v>
      </c>
      <c r="BJ23" s="163">
        <v>5</v>
      </c>
      <c r="BK23" s="102">
        <v>642201</v>
      </c>
      <c r="BL23" s="105" t="s">
        <v>137</v>
      </c>
      <c r="BM23" s="122" t="s">
        <v>137</v>
      </c>
      <c r="BN23" s="100">
        <f>IF(BM23&lt;1,1,IF(BM23&gt;1&lt;1.5,3,5))</f>
        <v>5</v>
      </c>
      <c r="BO23" s="123" t="s">
        <v>159</v>
      </c>
      <c r="BP23" s="160">
        <v>5</v>
      </c>
      <c r="BQ23" s="339">
        <v>0</v>
      </c>
      <c r="BR23" s="106">
        <f t="shared" si="15"/>
        <v>0</v>
      </c>
      <c r="BS23" s="317">
        <v>5</v>
      </c>
      <c r="BT23" s="269">
        <f t="shared" si="16"/>
        <v>31</v>
      </c>
      <c r="BU23" s="126">
        <f t="shared" si="17"/>
        <v>26</v>
      </c>
      <c r="BV23"/>
      <c r="BX23"/>
      <c r="BY23"/>
      <c r="BZ23"/>
      <c r="CA23"/>
      <c r="CB23"/>
    </row>
    <row r="24" spans="3:80" s="89" customFormat="1" ht="40.9" hidden="1" customHeight="1" x14ac:dyDescent="0.25">
      <c r="C24" s="90" t="s">
        <v>160</v>
      </c>
      <c r="D24" s="127" t="s">
        <v>161</v>
      </c>
      <c r="E24" s="92">
        <v>21394</v>
      </c>
      <c r="F24" s="93">
        <v>3</v>
      </c>
      <c r="G24" s="94">
        <v>18705</v>
      </c>
      <c r="H24" s="96">
        <v>24581</v>
      </c>
      <c r="I24" s="96">
        <v>21976</v>
      </c>
      <c r="J24" s="97">
        <f t="shared" si="0"/>
        <v>-12.96529840120418</v>
      </c>
      <c r="K24" s="98">
        <f t="shared" si="1"/>
        <v>-2.6483436476155759</v>
      </c>
      <c r="L24" s="99">
        <f t="shared" si="2"/>
        <v>-12.96529840120418</v>
      </c>
      <c r="M24" s="100">
        <v>1</v>
      </c>
      <c r="N24" s="101">
        <v>97.812470786201743</v>
      </c>
      <c r="O24" s="92">
        <v>20926</v>
      </c>
      <c r="P24" s="100">
        <v>1</v>
      </c>
      <c r="Q24" s="102" t="s">
        <v>102</v>
      </c>
      <c r="R24" s="96">
        <v>768203</v>
      </c>
      <c r="S24" s="103">
        <f t="shared" si="3"/>
        <v>3.4224494341976297</v>
      </c>
      <c r="T24" s="104">
        <v>2.6</v>
      </c>
      <c r="U24" s="104">
        <v>590.78</v>
      </c>
      <c r="V24" s="103">
        <f t="shared" si="4"/>
        <v>7.0502458344471171</v>
      </c>
      <c r="W24" s="103">
        <v>0.65</v>
      </c>
      <c r="X24" s="103">
        <v>1.41</v>
      </c>
      <c r="Y24" s="98">
        <f t="shared" si="5"/>
        <v>2.06</v>
      </c>
      <c r="Z24" s="99">
        <f t="shared" si="6"/>
        <v>1.1933792332927855</v>
      </c>
      <c r="AA24" s="100">
        <v>5</v>
      </c>
      <c r="AB24" s="102">
        <v>1246456</v>
      </c>
      <c r="AC24" s="105">
        <v>238</v>
      </c>
      <c r="AD24" s="106">
        <f t="shared" ref="AD24:AD33" si="18">AB24*AC24/21900</f>
        <v>13545.960182648401</v>
      </c>
      <c r="AE24" s="100">
        <v>3</v>
      </c>
      <c r="AF24" s="107"/>
      <c r="AG24" s="153"/>
      <c r="AH24" s="154"/>
      <c r="AI24" s="155">
        <v>0.72</v>
      </c>
      <c r="AJ24" s="130" t="s">
        <v>94</v>
      </c>
      <c r="AK24" s="100">
        <v>3</v>
      </c>
      <c r="AL24" s="110">
        <v>3414.9479452054793</v>
      </c>
      <c r="AM24" s="111">
        <v>3973.2376936794426</v>
      </c>
      <c r="AN24" s="112">
        <v>5520</v>
      </c>
      <c r="AO24" s="113">
        <f t="shared" ref="AO24:AO33" si="19">AL24/AN24</f>
        <v>0.61864999007345645</v>
      </c>
      <c r="AP24" s="114">
        <f t="shared" ref="AP24:AP33" si="20">AM24/AN24</f>
        <v>0.71978943726076861</v>
      </c>
      <c r="AQ24" s="159">
        <v>0.72</v>
      </c>
      <c r="AR24" s="158">
        <v>3</v>
      </c>
      <c r="AS24" s="110">
        <v>3973.2376936794426</v>
      </c>
      <c r="AT24" s="105">
        <v>5520</v>
      </c>
      <c r="AU24" s="115">
        <f t="shared" ref="AU24:AU33" si="21">AT24/AS24</f>
        <v>1.3892951858332363</v>
      </c>
      <c r="AV24" s="100">
        <v>0</v>
      </c>
      <c r="AW24" s="102">
        <v>776117</v>
      </c>
      <c r="AX24" s="105">
        <v>1246456</v>
      </c>
      <c r="AY24" s="116">
        <f t="shared" si="11"/>
        <v>0.60601558785595466</v>
      </c>
      <c r="AZ24" s="105">
        <v>3</v>
      </c>
      <c r="BA24" s="117" t="s">
        <v>88</v>
      </c>
      <c r="BB24" s="105">
        <v>3</v>
      </c>
      <c r="BC24" s="118" t="s">
        <v>103</v>
      </c>
      <c r="BD24" s="100">
        <v>5</v>
      </c>
      <c r="BE24" s="156" t="s">
        <v>104</v>
      </c>
      <c r="BF24" s="93">
        <v>0</v>
      </c>
      <c r="BG24" s="111" t="s">
        <v>137</v>
      </c>
      <c r="BH24" s="120" t="s">
        <v>137</v>
      </c>
      <c r="BI24" s="121" t="s">
        <v>137</v>
      </c>
      <c r="BJ24" s="168" t="s">
        <v>137</v>
      </c>
      <c r="BK24" s="102">
        <v>1246456</v>
      </c>
      <c r="BL24" s="105">
        <v>914219</v>
      </c>
      <c r="BM24" s="122">
        <f t="shared" ref="BM24:BM33" si="22">BL24/BK24</f>
        <v>0.73345469073918368</v>
      </c>
      <c r="BN24" s="100">
        <f>IF(BM24&lt;1,1,IF(BM24&gt;1&lt;1.5,3,5))</f>
        <v>1</v>
      </c>
      <c r="BO24" s="123" t="s">
        <v>105</v>
      </c>
      <c r="BP24" s="105">
        <v>0</v>
      </c>
      <c r="BQ24" s="337">
        <v>0</v>
      </c>
      <c r="BR24" s="106">
        <f t="shared" si="15"/>
        <v>0</v>
      </c>
      <c r="BS24" s="317">
        <v>5</v>
      </c>
      <c r="BT24" s="269">
        <f t="shared" si="16"/>
        <v>20</v>
      </c>
      <c r="BU24" s="126">
        <f t="shared" si="17"/>
        <v>15</v>
      </c>
      <c r="BV24"/>
      <c r="BX24"/>
      <c r="BY24"/>
      <c r="BZ24"/>
      <c r="CA24"/>
      <c r="CB24"/>
    </row>
    <row r="25" spans="3:80" s="89" customFormat="1" ht="42" hidden="1" customHeight="1" x14ac:dyDescent="0.25">
      <c r="C25" s="90" t="s">
        <v>162</v>
      </c>
      <c r="D25" s="127" t="s">
        <v>163</v>
      </c>
      <c r="E25" s="92">
        <v>10594</v>
      </c>
      <c r="F25" s="93">
        <v>3</v>
      </c>
      <c r="G25" s="94">
        <v>10570</v>
      </c>
      <c r="H25" s="96">
        <v>12398</v>
      </c>
      <c r="I25" s="96">
        <v>11622</v>
      </c>
      <c r="J25" s="97">
        <f t="shared" si="0"/>
        <v>-14.55073398935312</v>
      </c>
      <c r="K25" s="98">
        <f t="shared" si="1"/>
        <v>-8.8452934090518056</v>
      </c>
      <c r="L25" s="99">
        <f t="shared" si="2"/>
        <v>-14.55073398935312</v>
      </c>
      <c r="M25" s="100">
        <v>1</v>
      </c>
      <c r="N25" s="101">
        <v>99.773456673588825</v>
      </c>
      <c r="O25" s="92">
        <v>10570</v>
      </c>
      <c r="P25" s="100">
        <v>1</v>
      </c>
      <c r="Q25" s="102" t="s">
        <v>86</v>
      </c>
      <c r="R25" s="96">
        <v>389325</v>
      </c>
      <c r="S25" s="103">
        <f t="shared" si="3"/>
        <v>3.0694181646168399</v>
      </c>
      <c r="T25" s="104">
        <v>2.6</v>
      </c>
      <c r="U25" s="104">
        <v>590.78</v>
      </c>
      <c r="V25" s="103">
        <f t="shared" si="4"/>
        <v>4.5120447019867544</v>
      </c>
      <c r="W25" s="103">
        <v>0.62</v>
      </c>
      <c r="X25" s="103">
        <v>0.85</v>
      </c>
      <c r="Y25" s="98">
        <f t="shared" si="5"/>
        <v>1.47</v>
      </c>
      <c r="Z25" s="99">
        <f t="shared" si="6"/>
        <v>0.76374364433236652</v>
      </c>
      <c r="AA25" s="100">
        <v>5</v>
      </c>
      <c r="AB25" s="102">
        <v>936900</v>
      </c>
      <c r="AC25" s="105">
        <v>260</v>
      </c>
      <c r="AD25" s="106">
        <f t="shared" si="18"/>
        <v>11123.013698630137</v>
      </c>
      <c r="AE25" s="100">
        <v>3</v>
      </c>
      <c r="AF25" s="107" t="s">
        <v>164</v>
      </c>
      <c r="AG25" s="167" t="s">
        <v>165</v>
      </c>
      <c r="AH25" s="154"/>
      <c r="AI25" s="155"/>
      <c r="AJ25" s="92" t="s">
        <v>113</v>
      </c>
      <c r="AK25" s="100">
        <v>5</v>
      </c>
      <c r="AL25" s="110">
        <v>2566.8493150684931</v>
      </c>
      <c r="AM25" s="111">
        <v>2570.982511890722</v>
      </c>
      <c r="AN25" s="112">
        <v>4471</v>
      </c>
      <c r="AO25" s="113">
        <f t="shared" si="19"/>
        <v>0.57411078395627224</v>
      </c>
      <c r="AP25" s="114">
        <f t="shared" si="20"/>
        <v>0.57503522967808585</v>
      </c>
      <c r="AQ25" s="92" t="s">
        <v>87</v>
      </c>
      <c r="AR25" s="100">
        <v>0</v>
      </c>
      <c r="AS25" s="110">
        <v>2570.982511890722</v>
      </c>
      <c r="AT25" s="105">
        <v>4471</v>
      </c>
      <c r="AU25" s="115">
        <f t="shared" si="21"/>
        <v>1.7390238865187726</v>
      </c>
      <c r="AV25" s="100">
        <v>0</v>
      </c>
      <c r="AW25" s="102">
        <v>664420</v>
      </c>
      <c r="AX25" s="105">
        <v>936900</v>
      </c>
      <c r="AY25" s="116">
        <f t="shared" si="11"/>
        <v>0.41010204388790222</v>
      </c>
      <c r="AZ25" s="105">
        <v>2</v>
      </c>
      <c r="BA25" s="117" t="s">
        <v>150</v>
      </c>
      <c r="BB25" s="105">
        <v>5</v>
      </c>
      <c r="BC25" s="118" t="s">
        <v>118</v>
      </c>
      <c r="BD25" s="100">
        <v>5</v>
      </c>
      <c r="BE25" s="119" t="s">
        <v>90</v>
      </c>
      <c r="BF25" s="93">
        <v>5</v>
      </c>
      <c r="BG25" s="111">
        <v>9665295</v>
      </c>
      <c r="BH25" s="120">
        <v>9154490</v>
      </c>
      <c r="BI25" s="121">
        <f t="shared" ref="BI25:BI33" si="23">BH25/BG25</f>
        <v>0.94715060430126552</v>
      </c>
      <c r="BJ25" s="100">
        <v>1</v>
      </c>
      <c r="BK25" s="102">
        <v>936900</v>
      </c>
      <c r="BL25" s="105">
        <v>750954</v>
      </c>
      <c r="BM25" s="122">
        <f t="shared" si="22"/>
        <v>0.80153057957092544</v>
      </c>
      <c r="BN25" s="100">
        <f>IF(BM25&lt;1,1,IF(BM25&gt;1&lt;1.5,3,5))</f>
        <v>1</v>
      </c>
      <c r="BO25" s="123" t="s">
        <v>105</v>
      </c>
      <c r="BP25" s="105">
        <v>0</v>
      </c>
      <c r="BQ25" s="337">
        <v>0</v>
      </c>
      <c r="BR25" s="106">
        <f t="shared" si="15"/>
        <v>0</v>
      </c>
      <c r="BS25" s="317">
        <v>5</v>
      </c>
      <c r="BT25" s="269">
        <f t="shared" si="16"/>
        <v>24</v>
      </c>
      <c r="BU25" s="126">
        <f t="shared" si="17"/>
        <v>19</v>
      </c>
      <c r="BV25"/>
      <c r="BX25"/>
      <c r="BY25"/>
      <c r="BZ25"/>
      <c r="CA25"/>
      <c r="CB25"/>
    </row>
    <row r="26" spans="3:80" s="89" customFormat="1" ht="21.6" hidden="1" customHeight="1" x14ac:dyDescent="0.25">
      <c r="C26" s="90" t="s">
        <v>166</v>
      </c>
      <c r="D26" s="127" t="s">
        <v>167</v>
      </c>
      <c r="E26" s="92">
        <v>29592</v>
      </c>
      <c r="F26" s="93">
        <v>3</v>
      </c>
      <c r="G26" s="94">
        <v>28502</v>
      </c>
      <c r="H26" s="96">
        <v>35467</v>
      </c>
      <c r="I26" s="96">
        <v>32051</v>
      </c>
      <c r="J26" s="97">
        <f t="shared" si="0"/>
        <v>-16.564693940846425</v>
      </c>
      <c r="K26" s="98">
        <f t="shared" si="1"/>
        <v>-7.6721475148981284</v>
      </c>
      <c r="L26" s="99">
        <f t="shared" si="2"/>
        <v>-16.564693940846425</v>
      </c>
      <c r="M26" s="100">
        <v>1</v>
      </c>
      <c r="N26" s="101">
        <v>97.093809137604765</v>
      </c>
      <c r="O26" s="92">
        <v>28732</v>
      </c>
      <c r="P26" s="100">
        <v>1</v>
      </c>
      <c r="Q26" s="102" t="s">
        <v>86</v>
      </c>
      <c r="R26" s="96">
        <v>1054368</v>
      </c>
      <c r="S26" s="103">
        <f t="shared" si="3"/>
        <v>3.082731036418497</v>
      </c>
      <c r="T26" s="104">
        <v>2.13</v>
      </c>
      <c r="U26" s="104">
        <v>376.14</v>
      </c>
      <c r="V26" s="103">
        <f t="shared" si="4"/>
        <v>4.9323696582695957</v>
      </c>
      <c r="W26" s="103">
        <v>0.57999999999999996</v>
      </c>
      <c r="X26" s="103">
        <v>1.02</v>
      </c>
      <c r="Y26" s="98">
        <f t="shared" si="5"/>
        <v>1.6</v>
      </c>
      <c r="Z26" s="99">
        <f t="shared" si="6"/>
        <v>1.3113121864916244</v>
      </c>
      <c r="AA26" s="100">
        <v>5</v>
      </c>
      <c r="AB26" s="102">
        <v>2194926</v>
      </c>
      <c r="AC26" s="105">
        <v>319</v>
      </c>
      <c r="AD26" s="106">
        <f t="shared" si="18"/>
        <v>31971.75315068493</v>
      </c>
      <c r="AE26" s="100">
        <v>3</v>
      </c>
      <c r="AF26" s="107"/>
      <c r="AG26" s="153"/>
      <c r="AH26" s="154"/>
      <c r="AI26" s="155"/>
      <c r="AJ26" s="92" t="s">
        <v>87</v>
      </c>
      <c r="AK26" s="100">
        <v>0</v>
      </c>
      <c r="AL26" s="110">
        <v>6013.495890410959</v>
      </c>
      <c r="AM26" s="111">
        <v>6127.310937276211</v>
      </c>
      <c r="AN26" s="112">
        <v>9500</v>
      </c>
      <c r="AO26" s="113">
        <f t="shared" si="19"/>
        <v>0.63299956741167984</v>
      </c>
      <c r="AP26" s="114">
        <f t="shared" si="20"/>
        <v>0.64498009866065376</v>
      </c>
      <c r="AQ26" s="92" t="s">
        <v>87</v>
      </c>
      <c r="AR26" s="100">
        <v>0</v>
      </c>
      <c r="AS26" s="110">
        <v>6127.310937276211</v>
      </c>
      <c r="AT26" s="105">
        <v>9500</v>
      </c>
      <c r="AU26" s="115">
        <f t="shared" si="21"/>
        <v>1.5504354352584984</v>
      </c>
      <c r="AV26" s="100">
        <v>0</v>
      </c>
      <c r="AW26" s="102">
        <v>1086279</v>
      </c>
      <c r="AX26" s="105">
        <v>2194926</v>
      </c>
      <c r="AY26" s="116">
        <f t="shared" si="11"/>
        <v>1.0205913950283492</v>
      </c>
      <c r="AZ26" s="105">
        <v>5</v>
      </c>
      <c r="BA26" s="117" t="s">
        <v>88</v>
      </c>
      <c r="BB26" s="105">
        <v>3</v>
      </c>
      <c r="BC26" s="118" t="s">
        <v>168</v>
      </c>
      <c r="BD26" s="100">
        <v>3</v>
      </c>
      <c r="BE26" s="119" t="s">
        <v>169</v>
      </c>
      <c r="BF26" s="93">
        <v>5</v>
      </c>
      <c r="BG26" s="111">
        <v>3257469</v>
      </c>
      <c r="BH26" s="120">
        <v>389895</v>
      </c>
      <c r="BI26" s="121">
        <f t="shared" si="23"/>
        <v>0.1196926202521037</v>
      </c>
      <c r="BJ26" s="100">
        <v>3</v>
      </c>
      <c r="BK26" s="102">
        <v>2194926</v>
      </c>
      <c r="BL26" s="105">
        <v>869999</v>
      </c>
      <c r="BM26" s="122">
        <f t="shared" si="22"/>
        <v>0.39636826025114286</v>
      </c>
      <c r="BN26" s="100">
        <f>IF(BM26&lt;1,1,IF(BM26&gt;1&lt;1.5,3,5))</f>
        <v>1</v>
      </c>
      <c r="BO26" s="123" t="s">
        <v>170</v>
      </c>
      <c r="BP26" s="105">
        <v>1</v>
      </c>
      <c r="BQ26" s="337">
        <v>0</v>
      </c>
      <c r="BR26" s="106">
        <f t="shared" si="15"/>
        <v>0</v>
      </c>
      <c r="BS26" s="317">
        <v>5</v>
      </c>
      <c r="BT26" s="269">
        <f t="shared" si="16"/>
        <v>21</v>
      </c>
      <c r="BU26" s="126">
        <f t="shared" si="17"/>
        <v>16</v>
      </c>
      <c r="BV26"/>
      <c r="BX26"/>
      <c r="BY26"/>
      <c r="BZ26"/>
      <c r="CA26"/>
      <c r="CB26"/>
    </row>
    <row r="27" spans="3:80" s="89" customFormat="1" ht="51" hidden="1" customHeight="1" x14ac:dyDescent="0.25">
      <c r="C27" s="90">
        <v>20</v>
      </c>
      <c r="D27" s="127" t="s">
        <v>171</v>
      </c>
      <c r="E27" s="92">
        <v>19642</v>
      </c>
      <c r="F27" s="93">
        <v>3</v>
      </c>
      <c r="G27" s="94">
        <v>18792</v>
      </c>
      <c r="H27" s="96">
        <v>20394</v>
      </c>
      <c r="I27" s="96">
        <v>19309</v>
      </c>
      <c r="J27" s="97">
        <f t="shared" si="0"/>
        <v>-3.6873590271648453</v>
      </c>
      <c r="K27" s="98">
        <f t="shared" si="1"/>
        <v>1.7245843906986522</v>
      </c>
      <c r="L27" s="99">
        <f t="shared" si="2"/>
        <v>-3.6873590271648453</v>
      </c>
      <c r="M27" s="100">
        <v>3</v>
      </c>
      <c r="N27" s="101">
        <v>98.437022706445376</v>
      </c>
      <c r="O27" s="92">
        <v>19335</v>
      </c>
      <c r="P27" s="100">
        <v>1</v>
      </c>
      <c r="Q27" s="102" t="s">
        <v>111</v>
      </c>
      <c r="R27" s="96">
        <v>663903</v>
      </c>
      <c r="S27" s="103">
        <f t="shared" si="3"/>
        <v>2.9440852490421459</v>
      </c>
      <c r="T27" s="104">
        <v>2.6</v>
      </c>
      <c r="U27" s="104">
        <v>590.78</v>
      </c>
      <c r="V27" s="103">
        <f t="shared" si="4"/>
        <v>6.6830735153256713</v>
      </c>
      <c r="W27" s="103">
        <v>0.91</v>
      </c>
      <c r="X27" s="103">
        <v>1.36</v>
      </c>
      <c r="Y27" s="98">
        <f t="shared" si="5"/>
        <v>2.27</v>
      </c>
      <c r="Z27" s="99">
        <f t="shared" si="6"/>
        <v>1.1312288018087395</v>
      </c>
      <c r="AA27" s="100">
        <v>5</v>
      </c>
      <c r="AB27" s="102">
        <v>1010540</v>
      </c>
      <c r="AC27" s="105">
        <v>327</v>
      </c>
      <c r="AD27" s="106">
        <f t="shared" si="18"/>
        <v>15088.884931506849</v>
      </c>
      <c r="AE27" s="100">
        <v>3</v>
      </c>
      <c r="AF27" s="107"/>
      <c r="AG27" s="153"/>
      <c r="AH27" s="154"/>
      <c r="AI27" s="155"/>
      <c r="AJ27" s="92" t="s">
        <v>87</v>
      </c>
      <c r="AK27" s="100">
        <v>0</v>
      </c>
      <c r="AL27" s="110">
        <v>2768.6027397260273</v>
      </c>
      <c r="AM27" s="111">
        <v>2884.7783113770361</v>
      </c>
      <c r="AN27" s="112">
        <v>6500</v>
      </c>
      <c r="AO27" s="113">
        <f t="shared" si="19"/>
        <v>0.42593888303477345</v>
      </c>
      <c r="AP27" s="114">
        <f t="shared" si="20"/>
        <v>0.4438120479041594</v>
      </c>
      <c r="AQ27" s="92" t="s">
        <v>87</v>
      </c>
      <c r="AR27" s="100"/>
      <c r="AS27" s="110">
        <v>2884.7783113770361</v>
      </c>
      <c r="AT27" s="105">
        <v>6500</v>
      </c>
      <c r="AU27" s="115">
        <f t="shared" si="21"/>
        <v>2.2532060693763514</v>
      </c>
      <c r="AV27" s="100">
        <v>1</v>
      </c>
      <c r="AW27" s="102">
        <v>675303</v>
      </c>
      <c r="AX27" s="105">
        <v>1010540</v>
      </c>
      <c r="AY27" s="116">
        <f t="shared" si="11"/>
        <v>0.49642456793469003</v>
      </c>
      <c r="AZ27" s="105">
        <v>2</v>
      </c>
      <c r="BA27" s="117" t="s">
        <v>117</v>
      </c>
      <c r="BB27" s="105">
        <v>4</v>
      </c>
      <c r="BC27" s="118" t="s">
        <v>154</v>
      </c>
      <c r="BD27" s="100">
        <v>5</v>
      </c>
      <c r="BE27" s="119" t="s">
        <v>129</v>
      </c>
      <c r="BF27" s="93">
        <v>5</v>
      </c>
      <c r="BG27" s="111">
        <v>5834643</v>
      </c>
      <c r="BH27" s="120">
        <v>860232</v>
      </c>
      <c r="BI27" s="121">
        <f t="shared" si="23"/>
        <v>0.14743524153919957</v>
      </c>
      <c r="BJ27" s="100">
        <v>3</v>
      </c>
      <c r="BK27" s="102">
        <v>1010540</v>
      </c>
      <c r="BL27" s="105">
        <v>751730</v>
      </c>
      <c r="BM27" s="122">
        <f t="shared" si="22"/>
        <v>0.74388940566429829</v>
      </c>
      <c r="BN27" s="100">
        <f>IF(BM27&lt;1,1,IF(BM27&gt;1&lt;1.5,3,5))</f>
        <v>1</v>
      </c>
      <c r="BO27" s="123" t="s">
        <v>105</v>
      </c>
      <c r="BP27" s="105">
        <v>0</v>
      </c>
      <c r="BQ27" s="337">
        <v>0</v>
      </c>
      <c r="BR27" s="106">
        <f t="shared" si="15"/>
        <v>0</v>
      </c>
      <c r="BS27" s="317">
        <v>5</v>
      </c>
      <c r="BT27" s="269">
        <f t="shared" si="16"/>
        <v>25</v>
      </c>
      <c r="BU27" s="126">
        <f t="shared" si="17"/>
        <v>20</v>
      </c>
      <c r="BV27"/>
      <c r="BX27"/>
      <c r="BY27"/>
      <c r="BZ27"/>
      <c r="CA27"/>
      <c r="CB27"/>
    </row>
    <row r="28" spans="3:80" s="89" customFormat="1" ht="61.15" hidden="1" customHeight="1" x14ac:dyDescent="0.25">
      <c r="C28" s="90">
        <v>21</v>
      </c>
      <c r="D28" s="127" t="s">
        <v>172</v>
      </c>
      <c r="E28" s="92">
        <v>11128</v>
      </c>
      <c r="F28" s="93">
        <v>3</v>
      </c>
      <c r="G28" s="94">
        <v>10626</v>
      </c>
      <c r="H28" s="96">
        <v>12432</v>
      </c>
      <c r="I28" s="96">
        <v>11505</v>
      </c>
      <c r="J28" s="97">
        <f t="shared" si="0"/>
        <v>-10.489060489060492</v>
      </c>
      <c r="K28" s="98">
        <f t="shared" si="1"/>
        <v>-3.2768361581920828</v>
      </c>
      <c r="L28" s="99">
        <f t="shared" si="2"/>
        <v>-10.489060489060492</v>
      </c>
      <c r="M28" s="100">
        <v>1</v>
      </c>
      <c r="N28" s="101">
        <v>99.712437095614675</v>
      </c>
      <c r="O28" s="92">
        <v>11096</v>
      </c>
      <c r="P28" s="100">
        <v>1</v>
      </c>
      <c r="Q28" s="102" t="s">
        <v>111</v>
      </c>
      <c r="R28" s="96">
        <v>226389</v>
      </c>
      <c r="S28" s="103">
        <f t="shared" si="3"/>
        <v>1.7754329004329004</v>
      </c>
      <c r="T28" s="104">
        <v>2.35</v>
      </c>
      <c r="U28" s="104">
        <v>467.41</v>
      </c>
      <c r="V28" s="103">
        <f t="shared" si="4"/>
        <v>3.8349350649350651</v>
      </c>
      <c r="W28" s="103">
        <v>0.92</v>
      </c>
      <c r="X28" s="103">
        <v>1.24</v>
      </c>
      <c r="Y28" s="98">
        <f t="shared" si="5"/>
        <v>2.16</v>
      </c>
      <c r="Z28" s="99">
        <f t="shared" si="6"/>
        <v>0.82046491622666717</v>
      </c>
      <c r="AA28" s="100">
        <v>5</v>
      </c>
      <c r="AB28" s="102">
        <v>304065</v>
      </c>
      <c r="AC28" s="105">
        <v>165</v>
      </c>
      <c r="AD28" s="106">
        <f t="shared" si="18"/>
        <v>2290.9006849315069</v>
      </c>
      <c r="AE28" s="100">
        <v>1</v>
      </c>
      <c r="AF28" s="107"/>
      <c r="AG28" s="153"/>
      <c r="AH28" s="154"/>
      <c r="AI28" s="155"/>
      <c r="AJ28" s="92" t="s">
        <v>87</v>
      </c>
      <c r="AK28" s="100">
        <v>0</v>
      </c>
      <c r="AL28" s="110">
        <v>833.05479452054794</v>
      </c>
      <c r="AM28" s="111">
        <v>910.2592003589026</v>
      </c>
      <c r="AN28" s="112">
        <v>2925</v>
      </c>
      <c r="AO28" s="113">
        <f t="shared" si="19"/>
        <v>0.2848050579557429</v>
      </c>
      <c r="AP28" s="114">
        <f t="shared" si="20"/>
        <v>0.31119972661842826</v>
      </c>
      <c r="AQ28" s="92" t="s">
        <v>87</v>
      </c>
      <c r="AR28" s="100">
        <v>0</v>
      </c>
      <c r="AS28" s="110">
        <v>910.2592003589026</v>
      </c>
      <c r="AT28" s="105">
        <v>2925</v>
      </c>
      <c r="AU28" s="115">
        <f t="shared" si="21"/>
        <v>3.2133704321216561</v>
      </c>
      <c r="AV28" s="100">
        <v>3</v>
      </c>
      <c r="AW28" s="102">
        <v>228927</v>
      </c>
      <c r="AX28" s="105">
        <v>304065</v>
      </c>
      <c r="AY28" s="116">
        <f t="shared" si="11"/>
        <v>0.32821816561611344</v>
      </c>
      <c r="AZ28" s="105">
        <v>2</v>
      </c>
      <c r="BA28" s="117" t="s">
        <v>88</v>
      </c>
      <c r="BB28" s="105">
        <v>3</v>
      </c>
      <c r="BC28" s="118" t="s">
        <v>173</v>
      </c>
      <c r="BD28" s="100">
        <v>2</v>
      </c>
      <c r="BE28" s="119" t="s">
        <v>90</v>
      </c>
      <c r="BF28" s="93">
        <v>5</v>
      </c>
      <c r="BG28" s="111">
        <v>3469413</v>
      </c>
      <c r="BH28" s="120">
        <v>1107097</v>
      </c>
      <c r="BI28" s="121">
        <f t="shared" si="23"/>
        <v>0.319102107474665</v>
      </c>
      <c r="BJ28" s="100">
        <v>3</v>
      </c>
      <c r="BK28" s="102">
        <v>304065</v>
      </c>
      <c r="BL28" s="105">
        <v>394000</v>
      </c>
      <c r="BM28" s="122">
        <f t="shared" si="22"/>
        <v>1.2957755743015473</v>
      </c>
      <c r="BN28" s="100">
        <v>3</v>
      </c>
      <c r="BO28" s="123" t="s">
        <v>105</v>
      </c>
      <c r="BP28" s="105">
        <v>0</v>
      </c>
      <c r="BQ28" s="337">
        <v>0</v>
      </c>
      <c r="BR28" s="106">
        <f t="shared" si="15"/>
        <v>0</v>
      </c>
      <c r="BS28" s="317">
        <v>5</v>
      </c>
      <c r="BT28" s="269">
        <f t="shared" si="16"/>
        <v>17</v>
      </c>
      <c r="BU28" s="126">
        <f t="shared" si="17"/>
        <v>12</v>
      </c>
      <c r="BV28"/>
      <c r="BX28"/>
      <c r="BY28"/>
      <c r="BZ28"/>
      <c r="CA28"/>
      <c r="CB28"/>
    </row>
    <row r="29" spans="3:80" s="89" customFormat="1" ht="56.25" x14ac:dyDescent="0.25">
      <c r="C29" s="90">
        <v>22</v>
      </c>
      <c r="D29" s="127" t="s">
        <v>174</v>
      </c>
      <c r="E29" s="92">
        <v>14292</v>
      </c>
      <c r="F29" s="93">
        <v>3</v>
      </c>
      <c r="G29" s="94">
        <v>12731</v>
      </c>
      <c r="H29" s="96">
        <v>14303</v>
      </c>
      <c r="I29" s="96">
        <v>13745</v>
      </c>
      <c r="J29" s="97">
        <f t="shared" si="0"/>
        <v>-7.690694259945019E-2</v>
      </c>
      <c r="K29" s="98">
        <f t="shared" si="1"/>
        <v>3.9796289559839977</v>
      </c>
      <c r="L29" s="99">
        <f t="shared" si="2"/>
        <v>-7.690694259945019E-2</v>
      </c>
      <c r="M29" s="100">
        <v>4</v>
      </c>
      <c r="N29" s="101">
        <v>98.201791211866777</v>
      </c>
      <c r="O29" s="92">
        <v>14035</v>
      </c>
      <c r="P29" s="100">
        <v>1</v>
      </c>
      <c r="Q29" s="102" t="s">
        <v>111</v>
      </c>
      <c r="R29" s="96">
        <v>475791</v>
      </c>
      <c r="S29" s="103">
        <f t="shared" si="3"/>
        <v>3.114386144057812</v>
      </c>
      <c r="T29" s="104">
        <v>2.6</v>
      </c>
      <c r="U29" s="104">
        <v>590.78</v>
      </c>
      <c r="V29" s="103">
        <f t="shared" si="4"/>
        <v>7.567958330060482</v>
      </c>
      <c r="W29" s="103">
        <v>1.05</v>
      </c>
      <c r="X29" s="103">
        <v>1.38</v>
      </c>
      <c r="Y29" s="98">
        <f t="shared" si="5"/>
        <v>2.4299999999999997</v>
      </c>
      <c r="Z29" s="99">
        <f t="shared" si="6"/>
        <v>1.2810112613934939</v>
      </c>
      <c r="AA29" s="100">
        <v>5</v>
      </c>
      <c r="AB29" s="102">
        <v>787454</v>
      </c>
      <c r="AC29" s="105">
        <v>213</v>
      </c>
      <c r="AD29" s="106">
        <f t="shared" si="18"/>
        <v>7658.7991780821922</v>
      </c>
      <c r="AE29" s="100">
        <v>1</v>
      </c>
      <c r="AF29" s="107"/>
      <c r="AG29" s="153"/>
      <c r="AH29" s="154"/>
      <c r="AI29" s="155"/>
      <c r="AJ29" s="92" t="s">
        <v>87</v>
      </c>
      <c r="AK29" s="100">
        <v>0</v>
      </c>
      <c r="AL29" s="110">
        <v>2157.4082191780822</v>
      </c>
      <c r="AM29" s="111">
        <v>2330.331462302674</v>
      </c>
      <c r="AN29" s="112">
        <v>3710</v>
      </c>
      <c r="AO29" s="113">
        <f t="shared" si="19"/>
        <v>0.58151164937414612</v>
      </c>
      <c r="AP29" s="114">
        <f t="shared" si="20"/>
        <v>0.62812168795220324</v>
      </c>
      <c r="AQ29" s="92" t="s">
        <v>87</v>
      </c>
      <c r="AR29" s="100">
        <v>0</v>
      </c>
      <c r="AS29" s="110">
        <v>2330.331462302674</v>
      </c>
      <c r="AT29" s="105">
        <v>3710</v>
      </c>
      <c r="AU29" s="115">
        <f t="shared" si="21"/>
        <v>1.5920481957249257</v>
      </c>
      <c r="AV29" s="100">
        <v>0</v>
      </c>
      <c r="AW29" s="102">
        <v>478299</v>
      </c>
      <c r="AX29" s="105">
        <v>787454</v>
      </c>
      <c r="AY29" s="116">
        <f t="shared" si="11"/>
        <v>0.6463634672035693</v>
      </c>
      <c r="AZ29" s="105">
        <v>3</v>
      </c>
      <c r="BA29" s="117" t="s">
        <v>88</v>
      </c>
      <c r="BB29" s="105">
        <v>3</v>
      </c>
      <c r="BC29" s="118" t="s">
        <v>103</v>
      </c>
      <c r="BD29" s="100">
        <v>5</v>
      </c>
      <c r="BE29" s="119" t="s">
        <v>169</v>
      </c>
      <c r="BF29" s="93">
        <v>5</v>
      </c>
      <c r="BG29" s="111">
        <v>3013884</v>
      </c>
      <c r="BH29" s="120">
        <v>465606</v>
      </c>
      <c r="BI29" s="121">
        <f t="shared" si="23"/>
        <v>0.15448703400661737</v>
      </c>
      <c r="BJ29" s="100">
        <v>3</v>
      </c>
      <c r="BK29" s="102">
        <v>787454</v>
      </c>
      <c r="BL29" s="105">
        <v>372079</v>
      </c>
      <c r="BM29" s="122">
        <f t="shared" si="22"/>
        <v>0.47250887035941147</v>
      </c>
      <c r="BN29" s="100">
        <f>IF(BM29&lt;1,1,IF(BM29&gt;1&lt;1.5,3,5))</f>
        <v>1</v>
      </c>
      <c r="BO29" s="123" t="s">
        <v>175</v>
      </c>
      <c r="BP29" s="105">
        <v>5</v>
      </c>
      <c r="BQ29" s="337">
        <v>90000</v>
      </c>
      <c r="BR29" s="106">
        <f t="shared" si="15"/>
        <v>6.2972292191435768</v>
      </c>
      <c r="BS29" s="317">
        <v>5</v>
      </c>
      <c r="BT29" s="269">
        <f t="shared" si="16"/>
        <v>28</v>
      </c>
      <c r="BU29" s="126">
        <f t="shared" si="17"/>
        <v>23</v>
      </c>
      <c r="BV29"/>
      <c r="BX29"/>
      <c r="BY29"/>
      <c r="BZ29"/>
      <c r="CA29"/>
      <c r="CB29"/>
    </row>
    <row r="30" spans="3:80" s="89" customFormat="1" ht="61.15" hidden="1" customHeight="1" x14ac:dyDescent="0.25">
      <c r="C30" s="90">
        <v>23</v>
      </c>
      <c r="D30" s="127" t="s">
        <v>176</v>
      </c>
      <c r="E30" s="92">
        <v>9620</v>
      </c>
      <c r="F30" s="93">
        <v>1</v>
      </c>
      <c r="G30" s="94">
        <v>9523</v>
      </c>
      <c r="H30" s="96">
        <v>10594</v>
      </c>
      <c r="I30" s="96">
        <v>10240</v>
      </c>
      <c r="J30" s="97">
        <f t="shared" si="0"/>
        <v>-9.1938833301869067</v>
      </c>
      <c r="K30" s="98">
        <f t="shared" si="1"/>
        <v>-6.0546875</v>
      </c>
      <c r="L30" s="99">
        <f t="shared" si="2"/>
        <v>-9.1938833301869067</v>
      </c>
      <c r="M30" s="100">
        <v>2</v>
      </c>
      <c r="N30" s="101">
        <v>100</v>
      </c>
      <c r="O30" s="92">
        <v>9620</v>
      </c>
      <c r="P30" s="100">
        <v>1</v>
      </c>
      <c r="Q30" s="102" t="s">
        <v>111</v>
      </c>
      <c r="R30" s="96">
        <v>377690</v>
      </c>
      <c r="S30" s="103">
        <f t="shared" si="3"/>
        <v>3.3050684308166196</v>
      </c>
      <c r="T30" s="104">
        <v>2.35</v>
      </c>
      <c r="U30" s="104">
        <v>467.41</v>
      </c>
      <c r="V30" s="103">
        <f t="shared" si="4"/>
        <v>6.9406437047149012</v>
      </c>
      <c r="W30" s="103">
        <v>0.93</v>
      </c>
      <c r="X30" s="103">
        <v>1.17</v>
      </c>
      <c r="Y30" s="98">
        <f t="shared" si="5"/>
        <v>2.1</v>
      </c>
      <c r="Z30" s="99">
        <f t="shared" si="6"/>
        <v>1.484915535550138</v>
      </c>
      <c r="AA30" s="100">
        <v>5</v>
      </c>
      <c r="AB30" s="102">
        <v>522482</v>
      </c>
      <c r="AC30" s="105">
        <v>1375</v>
      </c>
      <c r="AD30" s="106">
        <f t="shared" si="18"/>
        <v>32804.235159817348</v>
      </c>
      <c r="AE30" s="100">
        <v>3</v>
      </c>
      <c r="AF30" s="166" t="s">
        <v>177</v>
      </c>
      <c r="AG30" s="153"/>
      <c r="AH30" s="154"/>
      <c r="AI30" s="155"/>
      <c r="AJ30" s="92" t="s">
        <v>113</v>
      </c>
      <c r="AK30" s="100">
        <v>5</v>
      </c>
      <c r="AL30" s="110">
        <v>1431.4575342465753</v>
      </c>
      <c r="AM30" s="111">
        <v>1442.1716139296498</v>
      </c>
      <c r="AN30" s="112">
        <v>4750</v>
      </c>
      <c r="AO30" s="113">
        <f t="shared" si="19"/>
        <v>0.30135948089401587</v>
      </c>
      <c r="AP30" s="114">
        <f t="shared" si="20"/>
        <v>0.3036150766167684</v>
      </c>
      <c r="AQ30" s="92" t="s">
        <v>87</v>
      </c>
      <c r="AR30" s="100">
        <v>0</v>
      </c>
      <c r="AS30" s="110">
        <v>1442.1716139296498</v>
      </c>
      <c r="AT30" s="105">
        <v>4750</v>
      </c>
      <c r="AU30" s="115">
        <f t="shared" si="21"/>
        <v>3.2936440809961112</v>
      </c>
      <c r="AV30" s="100">
        <v>3</v>
      </c>
      <c r="AW30" s="102">
        <v>383928</v>
      </c>
      <c r="AX30" s="105">
        <v>522482</v>
      </c>
      <c r="AY30" s="116">
        <f t="shared" si="11"/>
        <v>0.3608853743410223</v>
      </c>
      <c r="AZ30" s="105">
        <v>2</v>
      </c>
      <c r="BA30" s="117" t="s">
        <v>88</v>
      </c>
      <c r="BB30" s="105">
        <v>3</v>
      </c>
      <c r="BC30" s="118" t="s">
        <v>178</v>
      </c>
      <c r="BD30" s="100">
        <v>2</v>
      </c>
      <c r="BE30" s="156" t="s">
        <v>108</v>
      </c>
      <c r="BF30" s="93">
        <v>2</v>
      </c>
      <c r="BG30" s="111">
        <v>11089006</v>
      </c>
      <c r="BH30" s="120">
        <v>1626356</v>
      </c>
      <c r="BI30" s="121">
        <f t="shared" si="23"/>
        <v>0.14666382180693202</v>
      </c>
      <c r="BJ30" s="100">
        <v>3</v>
      </c>
      <c r="BK30" s="102">
        <v>522482</v>
      </c>
      <c r="BL30" s="105">
        <v>735251</v>
      </c>
      <c r="BM30" s="122">
        <f t="shared" si="22"/>
        <v>1.40722742601659</v>
      </c>
      <c r="BN30" s="100">
        <v>3</v>
      </c>
      <c r="BO30" s="123" t="s">
        <v>179</v>
      </c>
      <c r="BP30" s="105">
        <v>5</v>
      </c>
      <c r="BQ30" s="337">
        <v>0</v>
      </c>
      <c r="BR30" s="106">
        <f t="shared" si="15"/>
        <v>0</v>
      </c>
      <c r="BS30" s="317">
        <v>5</v>
      </c>
      <c r="BT30" s="269">
        <f t="shared" si="16"/>
        <v>22</v>
      </c>
      <c r="BU30" s="126">
        <f t="shared" si="17"/>
        <v>17</v>
      </c>
      <c r="BV30"/>
      <c r="BX30"/>
      <c r="BY30"/>
      <c r="BZ30"/>
      <c r="CA30"/>
      <c r="CB30"/>
    </row>
    <row r="31" spans="3:80" s="89" customFormat="1" ht="124.5" x14ac:dyDescent="0.25">
      <c r="C31" s="90">
        <v>24</v>
      </c>
      <c r="D31" s="127" t="s">
        <v>180</v>
      </c>
      <c r="E31" s="92">
        <v>17899</v>
      </c>
      <c r="F31" s="93">
        <v>3</v>
      </c>
      <c r="G31" s="94">
        <v>15528</v>
      </c>
      <c r="H31" s="96">
        <v>19712</v>
      </c>
      <c r="I31" s="96">
        <v>18428</v>
      </c>
      <c r="J31" s="97">
        <f t="shared" si="0"/>
        <v>-9.1974431818181728</v>
      </c>
      <c r="K31" s="98">
        <f t="shared" si="1"/>
        <v>-2.8706316474929565</v>
      </c>
      <c r="L31" s="99">
        <f t="shared" si="2"/>
        <v>-9.1974431818181728</v>
      </c>
      <c r="M31" s="100">
        <v>2</v>
      </c>
      <c r="N31" s="101">
        <v>99.385440527403773</v>
      </c>
      <c r="O31" s="92">
        <v>17789</v>
      </c>
      <c r="P31" s="100">
        <v>1</v>
      </c>
      <c r="Q31" s="102" t="s">
        <v>86</v>
      </c>
      <c r="R31" s="96">
        <v>351411</v>
      </c>
      <c r="S31" s="103">
        <f t="shared" si="3"/>
        <v>1.8858996651210715</v>
      </c>
      <c r="T31" s="104">
        <v>2.6</v>
      </c>
      <c r="U31" s="104">
        <v>590.78</v>
      </c>
      <c r="V31" s="103">
        <f t="shared" si="4"/>
        <v>4.4695822063369395</v>
      </c>
      <c r="W31" s="103">
        <v>1</v>
      </c>
      <c r="X31" s="103">
        <v>1.37</v>
      </c>
      <c r="Y31" s="98">
        <f t="shared" si="5"/>
        <v>2.37</v>
      </c>
      <c r="Z31" s="99">
        <f t="shared" si="6"/>
        <v>0.75655611333100981</v>
      </c>
      <c r="AA31" s="100">
        <v>5</v>
      </c>
      <c r="AB31" s="102">
        <v>1075075</v>
      </c>
      <c r="AC31" s="105">
        <v>805</v>
      </c>
      <c r="AD31" s="106">
        <f t="shared" si="18"/>
        <v>39517.597031963473</v>
      </c>
      <c r="AE31" s="100">
        <v>3</v>
      </c>
      <c r="AF31" s="107"/>
      <c r="AG31" s="167" t="s">
        <v>181</v>
      </c>
      <c r="AH31" s="154"/>
      <c r="AI31" s="155"/>
      <c r="AJ31" s="92" t="s">
        <v>87</v>
      </c>
      <c r="AK31" s="100">
        <v>0</v>
      </c>
      <c r="AL31" s="110">
        <v>2945.4109589041095</v>
      </c>
      <c r="AM31" s="111">
        <v>3206.2937339882706</v>
      </c>
      <c r="AN31" s="112">
        <v>7000</v>
      </c>
      <c r="AO31" s="113">
        <f t="shared" si="19"/>
        <v>0.42077299412915853</v>
      </c>
      <c r="AP31" s="114">
        <f t="shared" si="20"/>
        <v>0.45804196199832437</v>
      </c>
      <c r="AQ31" s="92" t="s">
        <v>87</v>
      </c>
      <c r="AR31" s="100">
        <v>0</v>
      </c>
      <c r="AS31" s="110">
        <v>3206.2937339882706</v>
      </c>
      <c r="AT31" s="105">
        <v>7000</v>
      </c>
      <c r="AU31" s="115">
        <f t="shared" si="21"/>
        <v>2.1832060880126485</v>
      </c>
      <c r="AV31" s="100">
        <v>1</v>
      </c>
      <c r="AW31" s="102">
        <v>567387</v>
      </c>
      <c r="AX31" s="105">
        <v>1075075</v>
      </c>
      <c r="AY31" s="116">
        <f t="shared" si="11"/>
        <v>0.8947825734463426</v>
      </c>
      <c r="AZ31" s="105">
        <v>4</v>
      </c>
      <c r="BA31" s="117" t="s">
        <v>88</v>
      </c>
      <c r="BB31" s="105">
        <v>3</v>
      </c>
      <c r="BC31" s="118" t="s">
        <v>182</v>
      </c>
      <c r="BD31" s="100">
        <v>5</v>
      </c>
      <c r="BE31" s="156" t="s">
        <v>108</v>
      </c>
      <c r="BF31" s="93">
        <v>2</v>
      </c>
      <c r="BG31" s="111">
        <v>7473519</v>
      </c>
      <c r="BH31" s="120">
        <v>1720027</v>
      </c>
      <c r="BI31" s="121">
        <f t="shared" si="23"/>
        <v>0.23014954534804821</v>
      </c>
      <c r="BJ31" s="100">
        <v>3</v>
      </c>
      <c r="BK31" s="102">
        <v>1075075</v>
      </c>
      <c r="BL31" s="105">
        <v>1316476</v>
      </c>
      <c r="BM31" s="122">
        <f t="shared" si="22"/>
        <v>1.2245434039485616</v>
      </c>
      <c r="BN31" s="100">
        <v>3</v>
      </c>
      <c r="BO31" s="123" t="s">
        <v>183</v>
      </c>
      <c r="BP31" s="105">
        <v>5</v>
      </c>
      <c r="BQ31" s="337">
        <v>50000</v>
      </c>
      <c r="BR31" s="106">
        <f t="shared" si="15"/>
        <v>2.7934521481647021</v>
      </c>
      <c r="BS31" s="317">
        <v>5</v>
      </c>
      <c r="BT31" s="269">
        <f t="shared" si="16"/>
        <v>25</v>
      </c>
      <c r="BU31" s="126">
        <f t="shared" si="17"/>
        <v>20</v>
      </c>
      <c r="BV31"/>
      <c r="BX31"/>
      <c r="BY31"/>
      <c r="BZ31"/>
      <c r="CA31"/>
      <c r="CB31"/>
    </row>
    <row r="32" spans="3:80" s="89" customFormat="1" ht="56.25" x14ac:dyDescent="0.25">
      <c r="C32" s="90">
        <v>25</v>
      </c>
      <c r="D32" s="127" t="s">
        <v>184</v>
      </c>
      <c r="E32" s="92">
        <v>26885</v>
      </c>
      <c r="F32" s="93">
        <v>3</v>
      </c>
      <c r="G32" s="94">
        <v>25103</v>
      </c>
      <c r="H32" s="96">
        <v>29552</v>
      </c>
      <c r="I32" s="96">
        <v>26903</v>
      </c>
      <c r="J32" s="97">
        <f t="shared" si="0"/>
        <v>-9.0247698971304828</v>
      </c>
      <c r="K32" s="98">
        <f t="shared" si="1"/>
        <v>-6.6907036389991958E-2</v>
      </c>
      <c r="L32" s="99">
        <f t="shared" si="2"/>
        <v>-9.0247698971304828</v>
      </c>
      <c r="M32" s="100">
        <v>2</v>
      </c>
      <c r="N32" s="101">
        <v>99.170541193974344</v>
      </c>
      <c r="O32" s="92">
        <v>26662</v>
      </c>
      <c r="P32" s="100">
        <v>1</v>
      </c>
      <c r="Q32" s="102" t="s">
        <v>86</v>
      </c>
      <c r="R32" s="96">
        <v>656139</v>
      </c>
      <c r="S32" s="103">
        <f t="shared" si="3"/>
        <v>2.1781559972911606</v>
      </c>
      <c r="T32" s="104">
        <v>2.29</v>
      </c>
      <c r="U32" s="104">
        <v>430.99</v>
      </c>
      <c r="V32" s="103">
        <f t="shared" si="4"/>
        <v>4.2691857546906746</v>
      </c>
      <c r="W32" s="103">
        <v>0.91</v>
      </c>
      <c r="X32" s="103">
        <v>1.05</v>
      </c>
      <c r="Y32" s="98">
        <f t="shared" si="5"/>
        <v>1.96</v>
      </c>
      <c r="Z32" s="99">
        <f t="shared" si="6"/>
        <v>0.99055332019088016</v>
      </c>
      <c r="AA32" s="100">
        <v>5</v>
      </c>
      <c r="AB32" s="102">
        <v>1412704</v>
      </c>
      <c r="AC32" s="105">
        <v>480.8</v>
      </c>
      <c r="AD32" s="106">
        <f t="shared" si="18"/>
        <v>31014.980968036532</v>
      </c>
      <c r="AE32" s="100">
        <v>3</v>
      </c>
      <c r="AF32" s="107"/>
      <c r="AG32" s="153"/>
      <c r="AH32" s="154"/>
      <c r="AI32" s="155"/>
      <c r="AJ32" s="92" t="s">
        <v>87</v>
      </c>
      <c r="AK32" s="100">
        <v>0</v>
      </c>
      <c r="AL32" s="110">
        <v>3870.4219178082194</v>
      </c>
      <c r="AM32" s="111">
        <v>4125.3037991966248</v>
      </c>
      <c r="AN32" s="112">
        <v>12000</v>
      </c>
      <c r="AO32" s="113">
        <f t="shared" si="19"/>
        <v>0.32253515981735159</v>
      </c>
      <c r="AP32" s="114">
        <f t="shared" si="20"/>
        <v>0.34377531659971872</v>
      </c>
      <c r="AQ32" s="92" t="s">
        <v>87</v>
      </c>
      <c r="AR32" s="100">
        <v>0</v>
      </c>
      <c r="AS32" s="110">
        <v>4125.3037991966248</v>
      </c>
      <c r="AT32" s="105">
        <v>12000</v>
      </c>
      <c r="AU32" s="115">
        <f t="shared" si="21"/>
        <v>2.9088766752976882</v>
      </c>
      <c r="AV32" s="100">
        <v>3</v>
      </c>
      <c r="AW32" s="102">
        <v>1240244</v>
      </c>
      <c r="AX32" s="105">
        <v>1412704</v>
      </c>
      <c r="AY32" s="116">
        <f t="shared" si="11"/>
        <v>0.13905328306365522</v>
      </c>
      <c r="AZ32" s="105">
        <v>1</v>
      </c>
      <c r="BA32" s="117" t="s">
        <v>88</v>
      </c>
      <c r="BB32" s="105">
        <v>3</v>
      </c>
      <c r="BC32" s="118" t="s">
        <v>103</v>
      </c>
      <c r="BD32" s="100">
        <v>5</v>
      </c>
      <c r="BE32" s="156" t="s">
        <v>108</v>
      </c>
      <c r="BF32" s="93">
        <v>2</v>
      </c>
      <c r="BG32" s="111">
        <v>12967144</v>
      </c>
      <c r="BH32" s="120">
        <v>601212</v>
      </c>
      <c r="BI32" s="121">
        <f t="shared" si="23"/>
        <v>4.6364257233512639E-2</v>
      </c>
      <c r="BJ32" s="100">
        <v>5</v>
      </c>
      <c r="BK32" s="102">
        <v>1412704</v>
      </c>
      <c r="BL32" s="105">
        <v>1137503</v>
      </c>
      <c r="BM32" s="122">
        <f t="shared" si="22"/>
        <v>0.80519556821528082</v>
      </c>
      <c r="BN32" s="100">
        <f>IF(BM32&lt;1,1,IF(BM32&gt;1&lt;1.5,3,5))</f>
        <v>1</v>
      </c>
      <c r="BO32" s="123" t="s">
        <v>105</v>
      </c>
      <c r="BP32" s="105">
        <v>0</v>
      </c>
      <c r="BQ32" s="337">
        <v>160000</v>
      </c>
      <c r="BR32" s="106">
        <f t="shared" si="15"/>
        <v>5.9512739445787615</v>
      </c>
      <c r="BS32" s="317">
        <v>5</v>
      </c>
      <c r="BT32" s="269">
        <f t="shared" si="16"/>
        <v>20</v>
      </c>
      <c r="BU32" s="126">
        <f t="shared" si="17"/>
        <v>15</v>
      </c>
      <c r="BV32"/>
      <c r="BX32"/>
      <c r="BY32"/>
      <c r="BZ32"/>
      <c r="CA32"/>
      <c r="CB32"/>
    </row>
    <row r="33" spans="3:80" s="89" customFormat="1" ht="72" hidden="1" customHeight="1" x14ac:dyDescent="0.25">
      <c r="C33" s="90">
        <v>26</v>
      </c>
      <c r="D33" s="127" t="s">
        <v>185</v>
      </c>
      <c r="E33" s="92">
        <v>37656</v>
      </c>
      <c r="F33" s="93">
        <v>3</v>
      </c>
      <c r="G33" s="94">
        <v>36263</v>
      </c>
      <c r="H33" s="96">
        <v>41998</v>
      </c>
      <c r="I33" s="96">
        <v>39141</v>
      </c>
      <c r="J33" s="97">
        <f t="shared" si="0"/>
        <v>-10.33858755178818</v>
      </c>
      <c r="K33" s="98">
        <f t="shared" si="1"/>
        <v>-3.7939756265808313</v>
      </c>
      <c r="L33" s="99">
        <f t="shared" si="2"/>
        <v>-10.33858755178818</v>
      </c>
      <c r="M33" s="100">
        <v>1</v>
      </c>
      <c r="N33" s="101">
        <v>98.499575100913532</v>
      </c>
      <c r="O33" s="92">
        <v>37091</v>
      </c>
      <c r="P33" s="100">
        <v>1</v>
      </c>
      <c r="Q33" s="102" t="s">
        <v>86</v>
      </c>
      <c r="R33" s="96">
        <v>1074683</v>
      </c>
      <c r="S33" s="103">
        <f t="shared" si="3"/>
        <v>2.4696499646103924</v>
      </c>
      <c r="T33" s="104">
        <v>2.2200000000000002</v>
      </c>
      <c r="U33" s="104">
        <v>467.41</v>
      </c>
      <c r="V33" s="103">
        <f t="shared" si="4"/>
        <v>4.544155934883122</v>
      </c>
      <c r="W33" s="103">
        <v>0.73</v>
      </c>
      <c r="X33" s="103">
        <v>1.1100000000000001</v>
      </c>
      <c r="Y33" s="98">
        <f t="shared" si="5"/>
        <v>1.84</v>
      </c>
      <c r="Z33" s="99">
        <f t="shared" si="6"/>
        <v>0.97219912600995317</v>
      </c>
      <c r="AA33" s="100">
        <v>5</v>
      </c>
      <c r="AB33" s="102">
        <v>2515318</v>
      </c>
      <c r="AC33" s="105">
        <v>90.15</v>
      </c>
      <c r="AD33" s="106">
        <f t="shared" si="18"/>
        <v>10354.151493150686</v>
      </c>
      <c r="AE33" s="100">
        <v>3</v>
      </c>
      <c r="AF33" s="107"/>
      <c r="AG33" s="153"/>
      <c r="AH33" s="154"/>
      <c r="AI33" s="155"/>
      <c r="AJ33" s="92" t="s">
        <v>87</v>
      </c>
      <c r="AK33" s="100">
        <v>0</v>
      </c>
      <c r="AL33" s="110">
        <v>6891.2821917808224</v>
      </c>
      <c r="AM33" s="111">
        <v>7089.6815230740121</v>
      </c>
      <c r="AN33" s="112">
        <v>19200</v>
      </c>
      <c r="AO33" s="113">
        <f t="shared" si="19"/>
        <v>0.3589209474885845</v>
      </c>
      <c r="AP33" s="114">
        <f t="shared" si="20"/>
        <v>0.36925424599343815</v>
      </c>
      <c r="AQ33" s="92" t="s">
        <v>87</v>
      </c>
      <c r="AR33" s="100">
        <v>0</v>
      </c>
      <c r="AS33" s="110">
        <v>7089.6815230740121</v>
      </c>
      <c r="AT33" s="105">
        <v>19200</v>
      </c>
      <c r="AU33" s="115">
        <f t="shared" si="21"/>
        <v>2.7081611405973396</v>
      </c>
      <c r="AV33" s="100">
        <v>3</v>
      </c>
      <c r="AW33" s="102">
        <v>1885149</v>
      </c>
      <c r="AX33" s="105">
        <v>2515318</v>
      </c>
      <c r="AY33" s="116">
        <f t="shared" si="11"/>
        <v>0.33428073855170071</v>
      </c>
      <c r="AZ33" s="105">
        <v>2</v>
      </c>
      <c r="BA33" s="161" t="s">
        <v>186</v>
      </c>
      <c r="BB33" s="105">
        <v>3</v>
      </c>
      <c r="BC33" s="132" t="s">
        <v>144</v>
      </c>
      <c r="BD33" s="100">
        <v>5</v>
      </c>
      <c r="BE33" s="119" t="s">
        <v>90</v>
      </c>
      <c r="BF33" s="93">
        <v>5</v>
      </c>
      <c r="BG33" s="111">
        <v>8411319</v>
      </c>
      <c r="BH33" s="120">
        <v>3564063</v>
      </c>
      <c r="BI33" s="121">
        <f t="shared" si="23"/>
        <v>0.42372224855578539</v>
      </c>
      <c r="BJ33" s="100">
        <v>3</v>
      </c>
      <c r="BK33" s="102">
        <v>2515318</v>
      </c>
      <c r="BL33" s="105">
        <v>1169914</v>
      </c>
      <c r="BM33" s="122">
        <f t="shared" si="22"/>
        <v>0.46511574282058971</v>
      </c>
      <c r="BN33" s="100">
        <f>IF(BM33&lt;1,1,IF(BM33&gt;1&lt;1.5,3,5))</f>
        <v>1</v>
      </c>
      <c r="BO33" s="123" t="s">
        <v>187</v>
      </c>
      <c r="BP33" s="105">
        <v>1</v>
      </c>
      <c r="BQ33" s="337">
        <v>0</v>
      </c>
      <c r="BR33" s="106">
        <f t="shared" si="15"/>
        <v>0</v>
      </c>
      <c r="BS33" s="317">
        <v>5</v>
      </c>
      <c r="BT33" s="269">
        <f t="shared" si="16"/>
        <v>23</v>
      </c>
      <c r="BU33" s="126">
        <f t="shared" si="17"/>
        <v>18</v>
      </c>
      <c r="BV33"/>
      <c r="BX33"/>
      <c r="BY33"/>
      <c r="BZ33"/>
      <c r="CA33"/>
      <c r="CB33"/>
    </row>
    <row r="34" spans="3:80" s="89" customFormat="1" ht="13.9" customHeight="1" x14ac:dyDescent="0.25">
      <c r="C34" s="59"/>
      <c r="D34" s="169" t="s">
        <v>188</v>
      </c>
      <c r="E34" s="59"/>
      <c r="F34" s="170"/>
      <c r="G34" s="171"/>
      <c r="H34" s="172"/>
      <c r="I34" s="173"/>
      <c r="J34" s="174"/>
      <c r="K34" s="175"/>
      <c r="L34" s="176"/>
      <c r="M34" s="177"/>
      <c r="N34" s="178"/>
      <c r="O34" s="59"/>
      <c r="P34" s="177"/>
      <c r="Q34" s="179"/>
      <c r="R34" s="172"/>
      <c r="S34" s="180"/>
      <c r="T34" s="181"/>
      <c r="U34" s="181"/>
      <c r="V34" s="181"/>
      <c r="W34" s="180"/>
      <c r="X34" s="180"/>
      <c r="Y34" s="182"/>
      <c r="Z34" s="183"/>
      <c r="AA34" s="177"/>
      <c r="AB34" s="179"/>
      <c r="AC34" s="169"/>
      <c r="AD34" s="59"/>
      <c r="AE34" s="177"/>
      <c r="AF34" s="184"/>
      <c r="AG34" s="185"/>
      <c r="AH34" s="186"/>
      <c r="AI34" s="186"/>
      <c r="AJ34" s="59"/>
      <c r="AK34" s="177"/>
      <c r="AL34" s="187"/>
      <c r="AM34" s="171"/>
      <c r="AN34" s="173"/>
      <c r="AO34" s="173"/>
      <c r="AP34" s="169"/>
      <c r="AQ34" s="188"/>
      <c r="AR34" s="177"/>
      <c r="AS34" s="179"/>
      <c r="AT34" s="169"/>
      <c r="AU34" s="189"/>
      <c r="AV34" s="177"/>
      <c r="AW34" s="179"/>
      <c r="AX34" s="169"/>
      <c r="AY34" s="59"/>
      <c r="AZ34" s="169"/>
      <c r="BA34" s="190"/>
      <c r="BB34" s="169"/>
      <c r="BC34" s="191"/>
      <c r="BD34" s="177"/>
      <c r="BE34" s="192"/>
      <c r="BF34" s="170"/>
      <c r="BG34" s="179"/>
      <c r="BH34" s="171"/>
      <c r="BI34" s="59"/>
      <c r="BJ34" s="177"/>
      <c r="BK34" s="179"/>
      <c r="BL34" s="169"/>
      <c r="BM34" s="59"/>
      <c r="BN34" s="67"/>
      <c r="BO34" s="193"/>
      <c r="BP34" s="169"/>
      <c r="BQ34" s="340"/>
      <c r="BR34" s="144"/>
      <c r="BS34" s="352"/>
      <c r="BT34" s="338"/>
      <c r="BU34" s="338"/>
      <c r="BV34"/>
      <c r="BX34"/>
      <c r="BY34"/>
      <c r="BZ34"/>
      <c r="CA34"/>
      <c r="CB34"/>
    </row>
    <row r="35" spans="3:80" s="89" customFormat="1" ht="40.9" hidden="1" customHeight="1" x14ac:dyDescent="0.25">
      <c r="C35" s="90">
        <v>27</v>
      </c>
      <c r="D35" s="127" t="s">
        <v>189</v>
      </c>
      <c r="E35" s="92">
        <v>7421</v>
      </c>
      <c r="F35" s="93">
        <v>1</v>
      </c>
      <c r="G35" s="94">
        <v>7241</v>
      </c>
      <c r="H35" s="96">
        <v>8983</v>
      </c>
      <c r="I35" s="96">
        <v>7925</v>
      </c>
      <c r="J35" s="97">
        <f t="shared" ref="J35:J82" si="24">(E35/H35*100)-100</f>
        <v>-17.388400311699883</v>
      </c>
      <c r="K35" s="98">
        <f t="shared" ref="K35:K82" si="25">(E35/I35*100)-100</f>
        <v>-6.359621451104104</v>
      </c>
      <c r="L35" s="99">
        <f t="shared" ref="L35:L82" si="26">J35</f>
        <v>-17.388400311699883</v>
      </c>
      <c r="M35" s="100">
        <v>1</v>
      </c>
      <c r="N35" s="101">
        <v>98.329066163589815</v>
      </c>
      <c r="O35" s="92">
        <v>7297</v>
      </c>
      <c r="P35" s="100">
        <v>1</v>
      </c>
      <c r="Q35" s="102" t="s">
        <v>86</v>
      </c>
      <c r="R35" s="96">
        <v>227656</v>
      </c>
      <c r="S35" s="103">
        <f t="shared" ref="S35:S82" si="27">(R35/G35)/12</f>
        <v>2.6199880311190902</v>
      </c>
      <c r="T35" s="104">
        <v>2.48</v>
      </c>
      <c r="U35" s="104">
        <v>500.76</v>
      </c>
      <c r="V35" s="103">
        <f t="shared" ref="V35:V82" si="28">S35*Y35</f>
        <v>5.6853740275284252</v>
      </c>
      <c r="W35" s="103">
        <v>1.1000000000000001</v>
      </c>
      <c r="X35" s="103">
        <v>1.07</v>
      </c>
      <c r="Y35" s="98">
        <f t="shared" ref="Y35:Y82" si="29">X35+W35</f>
        <v>2.17</v>
      </c>
      <c r="Z35" s="99">
        <f t="shared" ref="Z35:Z82" si="30">V35/U35*100</f>
        <v>1.1353490749118191</v>
      </c>
      <c r="AA35" s="100">
        <v>5</v>
      </c>
      <c r="AB35" s="102">
        <v>399174</v>
      </c>
      <c r="AC35" s="105">
        <v>356</v>
      </c>
      <c r="AD35" s="106">
        <f t="shared" ref="AD35:AD41" si="31">AB35*AC35/21900</f>
        <v>6488.8558904109586</v>
      </c>
      <c r="AE35" s="100">
        <v>1</v>
      </c>
      <c r="AF35" s="107"/>
      <c r="AG35" s="153"/>
      <c r="AH35" s="154"/>
      <c r="AI35" s="155"/>
      <c r="AJ35" s="92" t="s">
        <v>87</v>
      </c>
      <c r="AK35" s="100">
        <v>0</v>
      </c>
      <c r="AL35" s="110">
        <v>1093.6273972602739</v>
      </c>
      <c r="AM35" s="111">
        <v>1112.7253573164987</v>
      </c>
      <c r="AN35" s="112">
        <v>4050</v>
      </c>
      <c r="AO35" s="113">
        <f t="shared" ref="AO35:AO41" si="32">AL35/AN35</f>
        <v>0.27003145611364787</v>
      </c>
      <c r="AP35" s="114">
        <f t="shared" ref="AP35:AP41" si="33">AM35/AN35</f>
        <v>0.27474700180654288</v>
      </c>
      <c r="AQ35" s="92" t="s">
        <v>87</v>
      </c>
      <c r="AR35" s="100">
        <v>0</v>
      </c>
      <c r="AS35" s="110">
        <v>1112.7253573164987</v>
      </c>
      <c r="AT35" s="105">
        <v>4050</v>
      </c>
      <c r="AU35" s="115">
        <f t="shared" ref="AU35:AU41" si="34">AT35/AS35</f>
        <v>3.6397121476292877</v>
      </c>
      <c r="AV35" s="100">
        <v>5</v>
      </c>
      <c r="AW35" s="102">
        <v>280418</v>
      </c>
      <c r="AX35" s="105">
        <v>399174</v>
      </c>
      <c r="AY35" s="116">
        <f t="shared" ref="AY35:AY82" si="35">(AX35-AW35)/AW35</f>
        <v>0.42349635187470136</v>
      </c>
      <c r="AZ35" s="105">
        <v>2</v>
      </c>
      <c r="BA35" s="117" t="s">
        <v>88</v>
      </c>
      <c r="BB35" s="105">
        <v>3</v>
      </c>
      <c r="BC35" s="118" t="s">
        <v>103</v>
      </c>
      <c r="BD35" s="100">
        <v>5</v>
      </c>
      <c r="BE35" s="156" t="s">
        <v>104</v>
      </c>
      <c r="BF35" s="93">
        <v>0</v>
      </c>
      <c r="BG35" s="111">
        <v>1536925</v>
      </c>
      <c r="BH35" s="120">
        <v>259053</v>
      </c>
      <c r="BI35" s="121">
        <f t="shared" ref="BI35:BI42" si="36">BH35/BG35</f>
        <v>0.16855279210111099</v>
      </c>
      <c r="BJ35" s="100">
        <v>3</v>
      </c>
      <c r="BK35" s="102">
        <v>399174</v>
      </c>
      <c r="BL35" s="105">
        <v>336155</v>
      </c>
      <c r="BM35" s="122">
        <f t="shared" ref="BM35:BM41" si="37">BL35/BK35</f>
        <v>0.84212649120433691</v>
      </c>
      <c r="BN35" s="100">
        <f>IF(BM35&lt;1,1,IF(BM35&gt;1&lt;1.5,3,5))</f>
        <v>1</v>
      </c>
      <c r="BO35" s="123" t="s">
        <v>105</v>
      </c>
      <c r="BP35" s="105">
        <v>0</v>
      </c>
      <c r="BQ35" s="337">
        <v>0</v>
      </c>
      <c r="BR35" s="106">
        <f t="shared" ref="BR35:BR62" si="38">BQ35/E35</f>
        <v>0</v>
      </c>
      <c r="BS35" s="317">
        <v>5</v>
      </c>
      <c r="BT35" s="269">
        <f t="shared" ref="BT35:BT62" si="39">M35+AE35+AR35+BB35+BD35+BF35+BP35+BS35</f>
        <v>15</v>
      </c>
      <c r="BU35" s="126">
        <f t="shared" ref="BU35:BU62" si="40">M35+AE35+AR35+BB35+BD35+BF35+BP35</f>
        <v>10</v>
      </c>
      <c r="BV35"/>
      <c r="BX35"/>
      <c r="BY35"/>
      <c r="BZ35"/>
      <c r="CA35"/>
      <c r="CB35"/>
    </row>
    <row r="36" spans="3:80" s="89" customFormat="1" ht="57" x14ac:dyDescent="0.25">
      <c r="C36" s="90">
        <v>28</v>
      </c>
      <c r="D36" s="127" t="s">
        <v>190</v>
      </c>
      <c r="E36" s="92">
        <v>4212</v>
      </c>
      <c r="F36" s="93">
        <v>1</v>
      </c>
      <c r="G36" s="94">
        <v>3858</v>
      </c>
      <c r="H36" s="96">
        <v>4998</v>
      </c>
      <c r="I36" s="96">
        <v>4678</v>
      </c>
      <c r="J36" s="97">
        <f t="shared" si="24"/>
        <v>-15.72629051620649</v>
      </c>
      <c r="K36" s="98">
        <f t="shared" si="25"/>
        <v>-9.9615220179563977</v>
      </c>
      <c r="L36" s="99">
        <f t="shared" si="26"/>
        <v>-15.72629051620649</v>
      </c>
      <c r="M36" s="100">
        <v>1</v>
      </c>
      <c r="N36" s="101">
        <v>98.314339981006654</v>
      </c>
      <c r="O36" s="92">
        <v>4141</v>
      </c>
      <c r="P36" s="100">
        <v>1</v>
      </c>
      <c r="Q36" s="102" t="s">
        <v>111</v>
      </c>
      <c r="R36" s="96">
        <v>81300</v>
      </c>
      <c r="S36" s="103">
        <f t="shared" si="27"/>
        <v>1.7560912389839294</v>
      </c>
      <c r="T36" s="104">
        <v>2.35</v>
      </c>
      <c r="U36" s="104">
        <v>467.41</v>
      </c>
      <c r="V36" s="103">
        <f t="shared" si="28"/>
        <v>4.0038880248833593</v>
      </c>
      <c r="W36" s="103">
        <v>0.93</v>
      </c>
      <c r="X36" s="103">
        <v>1.35</v>
      </c>
      <c r="Y36" s="98">
        <f t="shared" si="29"/>
        <v>2.2800000000000002</v>
      </c>
      <c r="Z36" s="99">
        <f t="shared" si="30"/>
        <v>0.85661154551322372</v>
      </c>
      <c r="AA36" s="100">
        <v>5</v>
      </c>
      <c r="AB36" s="102">
        <v>192758</v>
      </c>
      <c r="AC36" s="105">
        <v>267</v>
      </c>
      <c r="AD36" s="106">
        <f t="shared" si="31"/>
        <v>2350.063287671233</v>
      </c>
      <c r="AE36" s="100">
        <v>1</v>
      </c>
      <c r="AF36" s="107"/>
      <c r="AG36" s="153"/>
      <c r="AH36" s="154"/>
      <c r="AI36" s="155"/>
      <c r="AJ36" s="92" t="s">
        <v>87</v>
      </c>
      <c r="AK36" s="100">
        <v>0</v>
      </c>
      <c r="AL36" s="110">
        <v>528.10410958904106</v>
      </c>
      <c r="AM36" s="111">
        <v>548.54212488548967</v>
      </c>
      <c r="AN36" s="112">
        <v>1757</v>
      </c>
      <c r="AO36" s="113">
        <f t="shared" si="32"/>
        <v>0.30057149094424646</v>
      </c>
      <c r="AP36" s="114">
        <f t="shared" si="33"/>
        <v>0.31220382748178127</v>
      </c>
      <c r="AQ36" s="92" t="s">
        <v>87</v>
      </c>
      <c r="AR36" s="100">
        <v>0</v>
      </c>
      <c r="AS36" s="110">
        <v>548.54212488548967</v>
      </c>
      <c r="AT36" s="105">
        <v>1757</v>
      </c>
      <c r="AU36" s="115">
        <f t="shared" si="34"/>
        <v>3.2030356836619989</v>
      </c>
      <c r="AV36" s="100">
        <v>3</v>
      </c>
      <c r="AW36" s="102">
        <v>81300</v>
      </c>
      <c r="AX36" s="105">
        <v>192758</v>
      </c>
      <c r="AY36" s="116">
        <f t="shared" si="35"/>
        <v>1.3709471094710948</v>
      </c>
      <c r="AZ36" s="105">
        <v>5</v>
      </c>
      <c r="BA36" s="117" t="s">
        <v>88</v>
      </c>
      <c r="BB36" s="105">
        <v>3</v>
      </c>
      <c r="BC36" s="118" t="s">
        <v>191</v>
      </c>
      <c r="BD36" s="100">
        <v>5</v>
      </c>
      <c r="BE36" s="156" t="s">
        <v>108</v>
      </c>
      <c r="BF36" s="93">
        <v>2</v>
      </c>
      <c r="BG36" s="111">
        <v>2555100</v>
      </c>
      <c r="BH36" s="120">
        <v>0</v>
      </c>
      <c r="BI36" s="121">
        <f t="shared" si="36"/>
        <v>0</v>
      </c>
      <c r="BJ36" s="100">
        <v>5</v>
      </c>
      <c r="BK36" s="102">
        <v>192758</v>
      </c>
      <c r="BL36" s="105">
        <v>184949</v>
      </c>
      <c r="BM36" s="122">
        <f t="shared" si="37"/>
        <v>0.95948806275225929</v>
      </c>
      <c r="BN36" s="100">
        <f>IF(BM36&lt;1,1,IF(BM36&gt;1&lt;1.5,3,5))</f>
        <v>1</v>
      </c>
      <c r="BO36" s="123" t="s">
        <v>192</v>
      </c>
      <c r="BP36" s="105">
        <v>1</v>
      </c>
      <c r="BQ36" s="337">
        <v>50000</v>
      </c>
      <c r="BR36" s="106">
        <f t="shared" si="38"/>
        <v>11.870845204178538</v>
      </c>
      <c r="BS36" s="317">
        <v>5</v>
      </c>
      <c r="BT36" s="269">
        <f t="shared" si="39"/>
        <v>18</v>
      </c>
      <c r="BU36" s="126">
        <f t="shared" si="40"/>
        <v>13</v>
      </c>
      <c r="BV36"/>
      <c r="BX36"/>
      <c r="BY36"/>
      <c r="BZ36"/>
      <c r="CA36"/>
      <c r="CB36"/>
    </row>
    <row r="37" spans="3:80" s="89" customFormat="1" ht="61.15" hidden="1" customHeight="1" x14ac:dyDescent="0.25">
      <c r="C37" s="90">
        <v>29</v>
      </c>
      <c r="D37" s="127" t="s">
        <v>193</v>
      </c>
      <c r="E37" s="92">
        <v>7145</v>
      </c>
      <c r="F37" s="93">
        <v>1</v>
      </c>
      <c r="G37" s="94">
        <v>5342</v>
      </c>
      <c r="H37" s="96">
        <v>9165</v>
      </c>
      <c r="I37" s="96">
        <v>7909</v>
      </c>
      <c r="J37" s="97">
        <f t="shared" si="24"/>
        <v>-22.040370976541197</v>
      </c>
      <c r="K37" s="98">
        <f t="shared" si="25"/>
        <v>-9.6598811480591706</v>
      </c>
      <c r="L37" s="99">
        <f t="shared" si="26"/>
        <v>-22.040370976541197</v>
      </c>
      <c r="M37" s="100">
        <v>1</v>
      </c>
      <c r="N37" s="101">
        <v>90.496850944716584</v>
      </c>
      <c r="O37" s="92">
        <v>6466</v>
      </c>
      <c r="P37" s="100">
        <v>4</v>
      </c>
      <c r="Q37" s="102" t="s">
        <v>86</v>
      </c>
      <c r="R37" s="96">
        <v>129531</v>
      </c>
      <c r="S37" s="103">
        <f t="shared" si="27"/>
        <v>2.0206383377012354</v>
      </c>
      <c r="T37" s="104">
        <v>2.5099999999999998</v>
      </c>
      <c r="U37" s="104">
        <v>430.99</v>
      </c>
      <c r="V37" s="103">
        <f t="shared" si="28"/>
        <v>5.0313894608760767</v>
      </c>
      <c r="W37" s="103">
        <v>1.07</v>
      </c>
      <c r="X37" s="103">
        <v>1.42</v>
      </c>
      <c r="Y37" s="98">
        <f t="shared" si="29"/>
        <v>2.4900000000000002</v>
      </c>
      <c r="Z37" s="99">
        <f t="shared" si="30"/>
        <v>1.1674028308953981</v>
      </c>
      <c r="AA37" s="100">
        <v>5</v>
      </c>
      <c r="AB37" s="102">
        <v>263093</v>
      </c>
      <c r="AC37" s="195">
        <v>112</v>
      </c>
      <c r="AD37" s="106">
        <f t="shared" si="31"/>
        <v>1345.4984474885846</v>
      </c>
      <c r="AE37" s="100">
        <v>1</v>
      </c>
      <c r="AF37" s="107"/>
      <c r="AG37" s="167" t="s">
        <v>194</v>
      </c>
      <c r="AH37" s="154"/>
      <c r="AI37" s="155"/>
      <c r="AJ37" s="92" t="s">
        <v>87</v>
      </c>
      <c r="AK37" s="100">
        <v>0</v>
      </c>
      <c r="AL37" s="110">
        <v>720.80273972602743</v>
      </c>
      <c r="AM37" s="111">
        <v>867.8854433463431</v>
      </c>
      <c r="AN37" s="112">
        <v>1500</v>
      </c>
      <c r="AO37" s="113">
        <f t="shared" si="32"/>
        <v>0.48053515981735162</v>
      </c>
      <c r="AP37" s="114">
        <f t="shared" si="33"/>
        <v>0.5785902955642287</v>
      </c>
      <c r="AQ37" s="92" t="s">
        <v>87</v>
      </c>
      <c r="AR37" s="100">
        <v>0</v>
      </c>
      <c r="AS37" s="110">
        <v>867.8854433463431</v>
      </c>
      <c r="AT37" s="105">
        <v>1500</v>
      </c>
      <c r="AU37" s="115">
        <f t="shared" si="34"/>
        <v>1.72833870126498</v>
      </c>
      <c r="AV37" s="100">
        <v>0</v>
      </c>
      <c r="AW37" s="102">
        <v>153116</v>
      </c>
      <c r="AX37" s="105">
        <v>263093</v>
      </c>
      <c r="AY37" s="116">
        <f t="shared" si="35"/>
        <v>0.7182593589174221</v>
      </c>
      <c r="AZ37" s="105">
        <v>4</v>
      </c>
      <c r="BA37" s="117" t="s">
        <v>88</v>
      </c>
      <c r="BB37" s="105">
        <v>3</v>
      </c>
      <c r="BC37" s="118" t="s">
        <v>195</v>
      </c>
      <c r="BD37" s="100">
        <v>2</v>
      </c>
      <c r="BE37" s="119" t="s">
        <v>169</v>
      </c>
      <c r="BF37" s="93">
        <v>5</v>
      </c>
      <c r="BG37" s="111">
        <v>3299166</v>
      </c>
      <c r="BH37" s="120">
        <v>314575</v>
      </c>
      <c r="BI37" s="121">
        <f t="shared" si="36"/>
        <v>9.5349855084588042E-2</v>
      </c>
      <c r="BJ37" s="196">
        <v>3</v>
      </c>
      <c r="BK37" s="102">
        <v>263093</v>
      </c>
      <c r="BL37" s="105">
        <v>407956</v>
      </c>
      <c r="BM37" s="122">
        <f t="shared" si="37"/>
        <v>1.5506151817038081</v>
      </c>
      <c r="BN37" s="100">
        <f>IF(BM37&lt;1,1,IF(BM37&gt;1&lt;1.5,3,5))</f>
        <v>5</v>
      </c>
      <c r="BO37" s="123" t="s">
        <v>196</v>
      </c>
      <c r="BP37" s="195">
        <v>3</v>
      </c>
      <c r="BQ37" s="341">
        <v>0</v>
      </c>
      <c r="BR37" s="106">
        <f t="shared" si="38"/>
        <v>0</v>
      </c>
      <c r="BS37" s="317">
        <v>5</v>
      </c>
      <c r="BT37" s="269">
        <f t="shared" si="39"/>
        <v>20</v>
      </c>
      <c r="BU37" s="126">
        <f t="shared" si="40"/>
        <v>15</v>
      </c>
      <c r="BV37"/>
      <c r="BX37"/>
      <c r="BY37"/>
      <c r="BZ37"/>
      <c r="CA37"/>
      <c r="CB37"/>
    </row>
    <row r="38" spans="3:80" s="89" customFormat="1" ht="62.45" hidden="1" customHeight="1" x14ac:dyDescent="0.25">
      <c r="C38" s="90">
        <v>30</v>
      </c>
      <c r="D38" s="127" t="s">
        <v>197</v>
      </c>
      <c r="E38" s="92">
        <v>3292</v>
      </c>
      <c r="F38" s="93">
        <v>1</v>
      </c>
      <c r="G38" s="94">
        <v>2650</v>
      </c>
      <c r="H38" s="96">
        <v>3612</v>
      </c>
      <c r="I38" s="96">
        <v>3640</v>
      </c>
      <c r="J38" s="97">
        <f t="shared" si="24"/>
        <v>-8.8593576965669882</v>
      </c>
      <c r="K38" s="98">
        <f t="shared" si="25"/>
        <v>-9.560439560439562</v>
      </c>
      <c r="L38" s="99">
        <f t="shared" si="26"/>
        <v>-8.8593576965669882</v>
      </c>
      <c r="M38" s="100">
        <v>2</v>
      </c>
      <c r="N38" s="101">
        <v>91.342648845686512</v>
      </c>
      <c r="O38" s="92">
        <v>3007</v>
      </c>
      <c r="P38" s="100">
        <v>4</v>
      </c>
      <c r="Q38" s="102" t="s">
        <v>111</v>
      </c>
      <c r="R38" s="96">
        <v>48755</v>
      </c>
      <c r="S38" s="103">
        <f t="shared" si="27"/>
        <v>1.5331761006289308</v>
      </c>
      <c r="T38" s="104">
        <v>2.48</v>
      </c>
      <c r="U38" s="104">
        <v>500.76</v>
      </c>
      <c r="V38" s="103">
        <f t="shared" si="28"/>
        <v>3.1430110062893077</v>
      </c>
      <c r="W38" s="103">
        <v>0.86</v>
      </c>
      <c r="X38" s="103">
        <v>1.19</v>
      </c>
      <c r="Y38" s="98">
        <f t="shared" si="29"/>
        <v>2.0499999999999998</v>
      </c>
      <c r="Z38" s="99">
        <f t="shared" si="30"/>
        <v>0.62764817603029543</v>
      </c>
      <c r="AA38" s="100">
        <v>5</v>
      </c>
      <c r="AB38" s="102">
        <v>80683</v>
      </c>
      <c r="AC38" s="105">
        <v>208</v>
      </c>
      <c r="AD38" s="106">
        <f t="shared" si="31"/>
        <v>766.30429223744295</v>
      </c>
      <c r="AE38" s="100">
        <v>0</v>
      </c>
      <c r="AF38" s="107"/>
      <c r="AG38" s="153"/>
      <c r="AH38" s="154"/>
      <c r="AI38" s="155"/>
      <c r="AJ38" s="92" t="s">
        <v>87</v>
      </c>
      <c r="AK38" s="100">
        <v>0</v>
      </c>
      <c r="AL38" s="110">
        <v>221.04931506849314</v>
      </c>
      <c r="AM38" s="111">
        <v>304.62460341620158</v>
      </c>
      <c r="AN38" s="112">
        <v>682</v>
      </c>
      <c r="AO38" s="113">
        <f t="shared" si="32"/>
        <v>0.32411923030570844</v>
      </c>
      <c r="AP38" s="114">
        <f t="shared" si="33"/>
        <v>0.44666364137272957</v>
      </c>
      <c r="AQ38" s="92" t="s">
        <v>87</v>
      </c>
      <c r="AR38" s="100">
        <v>0</v>
      </c>
      <c r="AS38" s="110">
        <v>304.62460341620158</v>
      </c>
      <c r="AT38" s="105">
        <v>682</v>
      </c>
      <c r="AU38" s="115">
        <f t="shared" si="34"/>
        <v>2.2388211337880648</v>
      </c>
      <c r="AV38" s="100">
        <v>1</v>
      </c>
      <c r="AW38" s="102">
        <v>48755</v>
      </c>
      <c r="AX38" s="105">
        <v>80683</v>
      </c>
      <c r="AY38" s="116">
        <f t="shared" si="35"/>
        <v>0.65486616757255667</v>
      </c>
      <c r="AZ38" s="105">
        <v>3</v>
      </c>
      <c r="BA38" s="117" t="s">
        <v>88</v>
      </c>
      <c r="BB38" s="105">
        <v>3</v>
      </c>
      <c r="BC38" s="132" t="s">
        <v>198</v>
      </c>
      <c r="BD38" s="100">
        <v>5</v>
      </c>
      <c r="BE38" s="156" t="s">
        <v>108</v>
      </c>
      <c r="BF38" s="93">
        <v>2</v>
      </c>
      <c r="BG38" s="111">
        <v>830146</v>
      </c>
      <c r="BH38" s="120">
        <v>44336</v>
      </c>
      <c r="BI38" s="121">
        <f t="shared" si="36"/>
        <v>5.3407472902356937E-2</v>
      </c>
      <c r="BJ38" s="100">
        <v>5</v>
      </c>
      <c r="BK38" s="102">
        <v>80683</v>
      </c>
      <c r="BL38" s="105">
        <v>106131</v>
      </c>
      <c r="BM38" s="122">
        <f t="shared" si="37"/>
        <v>1.3154072109366286</v>
      </c>
      <c r="BN38" s="100">
        <v>3</v>
      </c>
      <c r="BO38" s="123" t="s">
        <v>105</v>
      </c>
      <c r="BP38" s="105">
        <v>0</v>
      </c>
      <c r="BQ38" s="337">
        <v>0</v>
      </c>
      <c r="BR38" s="106">
        <f t="shared" si="38"/>
        <v>0</v>
      </c>
      <c r="BS38" s="317">
        <v>5</v>
      </c>
      <c r="BT38" s="269">
        <f t="shared" si="39"/>
        <v>17</v>
      </c>
      <c r="BU38" s="126">
        <f t="shared" si="40"/>
        <v>12</v>
      </c>
      <c r="BV38"/>
      <c r="BX38"/>
      <c r="BY38"/>
      <c r="BZ38"/>
      <c r="CA38"/>
      <c r="CB38"/>
    </row>
    <row r="39" spans="3:80" s="89" customFormat="1" ht="78.75" hidden="1" x14ac:dyDescent="0.2">
      <c r="C39" s="90">
        <v>31</v>
      </c>
      <c r="D39" s="127" t="s">
        <v>199</v>
      </c>
      <c r="E39" s="92">
        <v>9813</v>
      </c>
      <c r="F39" s="93">
        <v>1</v>
      </c>
      <c r="G39" s="94">
        <v>5790</v>
      </c>
      <c r="H39" s="96">
        <v>8270</v>
      </c>
      <c r="I39" s="96">
        <v>8242</v>
      </c>
      <c r="J39" s="97">
        <f t="shared" si="24"/>
        <v>18.657799274486095</v>
      </c>
      <c r="K39" s="98">
        <f t="shared" si="25"/>
        <v>19.060907546711974</v>
      </c>
      <c r="L39" s="99">
        <f t="shared" si="26"/>
        <v>18.657799274486095</v>
      </c>
      <c r="M39" s="100">
        <v>5</v>
      </c>
      <c r="N39" s="101">
        <v>76.378273718536633</v>
      </c>
      <c r="O39" s="92">
        <v>7495</v>
      </c>
      <c r="P39" s="100">
        <v>5</v>
      </c>
      <c r="Q39" s="102" t="s">
        <v>86</v>
      </c>
      <c r="R39" s="96">
        <v>220000</v>
      </c>
      <c r="S39" s="103">
        <f t="shared" si="27"/>
        <v>3.1663788140472078</v>
      </c>
      <c r="T39" s="104">
        <v>2.6</v>
      </c>
      <c r="U39" s="104">
        <v>590.78</v>
      </c>
      <c r="V39" s="103">
        <f t="shared" si="28"/>
        <v>7.7259643062751868</v>
      </c>
      <c r="W39" s="103">
        <v>0.94</v>
      </c>
      <c r="X39" s="103">
        <v>1.5</v>
      </c>
      <c r="Y39" s="98">
        <f t="shared" si="29"/>
        <v>2.44</v>
      </c>
      <c r="Z39" s="99">
        <f t="shared" si="30"/>
        <v>1.3077565771141857</v>
      </c>
      <c r="AA39" s="100">
        <v>5</v>
      </c>
      <c r="AB39" s="102">
        <v>657000</v>
      </c>
      <c r="AC39" s="105">
        <v>544</v>
      </c>
      <c r="AD39" s="106">
        <f t="shared" si="31"/>
        <v>16320</v>
      </c>
      <c r="AE39" s="100">
        <v>3</v>
      </c>
      <c r="AF39" s="166" t="s">
        <v>200</v>
      </c>
      <c r="AG39" s="153"/>
      <c r="AH39" s="154"/>
      <c r="AI39" s="155">
        <v>1.3245790696023783</v>
      </c>
      <c r="AJ39" s="92" t="s">
        <v>113</v>
      </c>
      <c r="AK39" s="100">
        <v>5</v>
      </c>
      <c r="AL39" s="110">
        <v>1800</v>
      </c>
      <c r="AM39" s="111">
        <v>2711.8495421960397</v>
      </c>
      <c r="AN39" s="112">
        <v>2150</v>
      </c>
      <c r="AO39" s="113">
        <f t="shared" si="32"/>
        <v>0.83720930232558144</v>
      </c>
      <c r="AP39" s="114">
        <f t="shared" si="33"/>
        <v>1.2613253684632744</v>
      </c>
      <c r="AQ39" s="92" t="s">
        <v>201</v>
      </c>
      <c r="AR39" s="158">
        <v>5</v>
      </c>
      <c r="AS39" s="110">
        <v>2711.8495421960397</v>
      </c>
      <c r="AT39" s="105">
        <v>2150</v>
      </c>
      <c r="AU39" s="115">
        <f t="shared" si="34"/>
        <v>0.79281684567903521</v>
      </c>
      <c r="AV39" s="100">
        <v>0</v>
      </c>
      <c r="AW39" s="102">
        <v>479010</v>
      </c>
      <c r="AX39" s="105">
        <v>657000</v>
      </c>
      <c r="AY39" s="116">
        <f t="shared" si="35"/>
        <v>0.37157888144297613</v>
      </c>
      <c r="AZ39" s="105">
        <v>2</v>
      </c>
      <c r="BA39" s="117" t="s">
        <v>202</v>
      </c>
      <c r="BB39" s="105">
        <v>2</v>
      </c>
      <c r="BC39" s="118" t="s">
        <v>203</v>
      </c>
      <c r="BD39" s="100">
        <v>2</v>
      </c>
      <c r="BE39" s="119" t="s">
        <v>129</v>
      </c>
      <c r="BF39" s="93">
        <v>5</v>
      </c>
      <c r="BG39" s="111">
        <v>3606447</v>
      </c>
      <c r="BH39" s="120">
        <v>118402</v>
      </c>
      <c r="BI39" s="121">
        <f t="shared" si="36"/>
        <v>3.2830650221672468E-2</v>
      </c>
      <c r="BJ39" s="100">
        <v>5</v>
      </c>
      <c r="BK39" s="102">
        <v>657000</v>
      </c>
      <c r="BL39" s="105">
        <v>942790</v>
      </c>
      <c r="BM39" s="122">
        <f t="shared" si="37"/>
        <v>1.4349923896499239</v>
      </c>
      <c r="BN39" s="100">
        <v>3</v>
      </c>
      <c r="BO39" s="123" t="s">
        <v>105</v>
      </c>
      <c r="BP39" s="105">
        <v>0</v>
      </c>
      <c r="BQ39" s="337">
        <v>0</v>
      </c>
      <c r="BR39" s="106">
        <f t="shared" si="38"/>
        <v>0</v>
      </c>
      <c r="BS39" s="317">
        <v>5</v>
      </c>
      <c r="BT39" s="269">
        <f t="shared" si="39"/>
        <v>27</v>
      </c>
      <c r="BU39" s="126">
        <f t="shared" si="40"/>
        <v>22</v>
      </c>
    </row>
    <row r="40" spans="3:80" s="89" customFormat="1" ht="45" x14ac:dyDescent="0.2">
      <c r="C40" s="90">
        <v>32</v>
      </c>
      <c r="D40" s="127" t="s">
        <v>204</v>
      </c>
      <c r="E40" s="92">
        <v>5050</v>
      </c>
      <c r="F40" s="93">
        <v>1</v>
      </c>
      <c r="G40" s="94">
        <v>4475</v>
      </c>
      <c r="H40" s="96">
        <v>4443</v>
      </c>
      <c r="I40" s="96">
        <v>4967</v>
      </c>
      <c r="J40" s="97">
        <f t="shared" si="24"/>
        <v>13.661940130542433</v>
      </c>
      <c r="K40" s="98">
        <f t="shared" si="25"/>
        <v>1.671028790014077</v>
      </c>
      <c r="L40" s="99">
        <f t="shared" si="26"/>
        <v>13.661940130542433</v>
      </c>
      <c r="M40" s="100">
        <v>5</v>
      </c>
      <c r="N40" s="101">
        <v>97.485148514851488</v>
      </c>
      <c r="O40" s="92">
        <v>4923</v>
      </c>
      <c r="P40" s="100">
        <v>1</v>
      </c>
      <c r="Q40" s="102" t="s">
        <v>111</v>
      </c>
      <c r="R40" s="96">
        <v>267742</v>
      </c>
      <c r="S40" s="103">
        <f t="shared" si="27"/>
        <v>4.9858845437616388</v>
      </c>
      <c r="T40" s="104">
        <v>2.6</v>
      </c>
      <c r="U40" s="104">
        <v>590.78</v>
      </c>
      <c r="V40" s="103">
        <f t="shared" si="28"/>
        <v>6.5315087523277473</v>
      </c>
      <c r="W40" s="103">
        <v>0.56999999999999995</v>
      </c>
      <c r="X40" s="103">
        <v>0.74</v>
      </c>
      <c r="Y40" s="98">
        <f t="shared" si="29"/>
        <v>1.31</v>
      </c>
      <c r="Z40" s="99">
        <f t="shared" si="30"/>
        <v>1.1055737757418578</v>
      </c>
      <c r="AA40" s="100">
        <v>5</v>
      </c>
      <c r="AB40" s="102">
        <v>322898</v>
      </c>
      <c r="AC40" s="105">
        <v>276</v>
      </c>
      <c r="AD40" s="106">
        <f t="shared" si="31"/>
        <v>4069.3994520547944</v>
      </c>
      <c r="AE40" s="100">
        <v>1</v>
      </c>
      <c r="AF40" s="107"/>
      <c r="AG40" s="153"/>
      <c r="AH40" s="154"/>
      <c r="AI40" s="155">
        <v>0.77570097780080183</v>
      </c>
      <c r="AJ40" s="130" t="s">
        <v>94</v>
      </c>
      <c r="AK40" s="100">
        <v>3</v>
      </c>
      <c r="AL40" s="110">
        <v>884.6520547945205</v>
      </c>
      <c r="AM40" s="111">
        <v>1008.4112711410423</v>
      </c>
      <c r="AN40" s="112">
        <v>1300</v>
      </c>
      <c r="AO40" s="113">
        <f t="shared" si="32"/>
        <v>0.68050158061116961</v>
      </c>
      <c r="AP40" s="114">
        <f t="shared" si="33"/>
        <v>0.77570097780080183</v>
      </c>
      <c r="AQ40" s="92" t="s">
        <v>205</v>
      </c>
      <c r="AR40" s="158">
        <v>3</v>
      </c>
      <c r="AS40" s="110">
        <v>1008.4112711410423</v>
      </c>
      <c r="AT40" s="105">
        <v>1300</v>
      </c>
      <c r="AU40" s="115">
        <f t="shared" si="34"/>
        <v>1.2891565546753734</v>
      </c>
      <c r="AV40" s="100">
        <v>0</v>
      </c>
      <c r="AW40" s="102">
        <v>267742</v>
      </c>
      <c r="AX40" s="105">
        <v>322898</v>
      </c>
      <c r="AY40" s="116">
        <f t="shared" si="35"/>
        <v>0.20600428770981019</v>
      </c>
      <c r="AZ40" s="105">
        <v>1</v>
      </c>
      <c r="BA40" s="117" t="s">
        <v>88</v>
      </c>
      <c r="BB40" s="105">
        <v>3</v>
      </c>
      <c r="BC40" s="118" t="s">
        <v>118</v>
      </c>
      <c r="BD40" s="100">
        <v>5</v>
      </c>
      <c r="BE40" s="119" t="s">
        <v>206</v>
      </c>
      <c r="BF40" s="93">
        <v>2</v>
      </c>
      <c r="BG40" s="111">
        <v>3497201</v>
      </c>
      <c r="BH40" s="120">
        <v>37700</v>
      </c>
      <c r="BI40" s="121">
        <f t="shared" si="36"/>
        <v>1.0780049531039251E-2</v>
      </c>
      <c r="BJ40" s="100">
        <v>5</v>
      </c>
      <c r="BK40" s="102">
        <v>322898</v>
      </c>
      <c r="BL40" s="105">
        <v>122316</v>
      </c>
      <c r="BM40" s="122">
        <f t="shared" si="37"/>
        <v>0.37880692974251928</v>
      </c>
      <c r="BN40" s="100">
        <f>IF(BM40&lt;1,1,IF(BM40&gt;1&lt;1.5,3,5))</f>
        <v>1</v>
      </c>
      <c r="BO40" s="123" t="s">
        <v>105</v>
      </c>
      <c r="BP40" s="105">
        <v>0</v>
      </c>
      <c r="BQ40" s="337">
        <v>70000</v>
      </c>
      <c r="BR40" s="106">
        <f t="shared" si="38"/>
        <v>13.861386138613861</v>
      </c>
      <c r="BS40" s="317">
        <v>5</v>
      </c>
      <c r="BT40" s="269">
        <f t="shared" si="39"/>
        <v>24</v>
      </c>
      <c r="BU40" s="126">
        <f t="shared" si="40"/>
        <v>19</v>
      </c>
    </row>
    <row r="41" spans="3:80" s="89" customFormat="1" ht="45" hidden="1" x14ac:dyDescent="0.2">
      <c r="C41" s="90">
        <v>34</v>
      </c>
      <c r="D41" s="127" t="s">
        <v>207</v>
      </c>
      <c r="E41" s="92">
        <v>6000</v>
      </c>
      <c r="F41" s="93">
        <v>1</v>
      </c>
      <c r="G41" s="94">
        <v>5682</v>
      </c>
      <c r="H41" s="96">
        <v>4430</v>
      </c>
      <c r="I41" s="112">
        <v>5923</v>
      </c>
      <c r="J41" s="97">
        <f t="shared" si="24"/>
        <v>35.440180586907445</v>
      </c>
      <c r="K41" s="98">
        <f t="shared" si="25"/>
        <v>1.3000168833361414</v>
      </c>
      <c r="L41" s="99">
        <f t="shared" si="26"/>
        <v>35.440180586907445</v>
      </c>
      <c r="M41" s="100">
        <v>5</v>
      </c>
      <c r="N41" s="101">
        <v>100</v>
      </c>
      <c r="O41" s="92">
        <v>6000</v>
      </c>
      <c r="P41" s="100">
        <v>1</v>
      </c>
      <c r="Q41" s="102" t="s">
        <v>111</v>
      </c>
      <c r="R41" s="96">
        <v>268848</v>
      </c>
      <c r="S41" s="103">
        <f t="shared" si="27"/>
        <v>3.9429778247096094</v>
      </c>
      <c r="T41" s="104">
        <v>2.6</v>
      </c>
      <c r="U41" s="104">
        <v>590.78</v>
      </c>
      <c r="V41" s="103">
        <f t="shared" si="28"/>
        <v>8.3591129883843731</v>
      </c>
      <c r="W41" s="103">
        <v>0.71</v>
      </c>
      <c r="X41" s="103">
        <v>1.41</v>
      </c>
      <c r="Y41" s="98">
        <f t="shared" si="29"/>
        <v>2.12</v>
      </c>
      <c r="Z41" s="99">
        <f t="shared" si="30"/>
        <v>1.4149282285088143</v>
      </c>
      <c r="AA41" s="100">
        <v>5</v>
      </c>
      <c r="AB41" s="102">
        <v>338889</v>
      </c>
      <c r="AC41" s="105">
        <v>419</v>
      </c>
      <c r="AD41" s="106">
        <f t="shared" si="31"/>
        <v>6483.7667123287674</v>
      </c>
      <c r="AE41" s="100">
        <v>1</v>
      </c>
      <c r="AF41" s="107"/>
      <c r="AG41" s="153"/>
      <c r="AH41" s="154"/>
      <c r="AI41" s="155">
        <v>0.9149687462932693</v>
      </c>
      <c r="AJ41" s="130" t="s">
        <v>94</v>
      </c>
      <c r="AK41" s="100">
        <v>3</v>
      </c>
      <c r="AL41" s="110">
        <v>928.46301369863011</v>
      </c>
      <c r="AM41" s="111">
        <v>1372.453119439904</v>
      </c>
      <c r="AN41" s="112">
        <v>1500</v>
      </c>
      <c r="AO41" s="113">
        <f t="shared" si="32"/>
        <v>0.61897534246575336</v>
      </c>
      <c r="AP41" s="114">
        <f t="shared" si="33"/>
        <v>0.9149687462932693</v>
      </c>
      <c r="AQ41" s="92" t="s">
        <v>208</v>
      </c>
      <c r="AR41" s="158">
        <v>3</v>
      </c>
      <c r="AS41" s="110">
        <v>1372.453119439904</v>
      </c>
      <c r="AT41" s="105">
        <v>1500</v>
      </c>
      <c r="AU41" s="115">
        <f t="shared" si="34"/>
        <v>1.0929335062549514</v>
      </c>
      <c r="AV41" s="100">
        <v>0</v>
      </c>
      <c r="AW41" s="102">
        <v>268848</v>
      </c>
      <c r="AX41" s="105">
        <v>338889</v>
      </c>
      <c r="AY41" s="116">
        <f t="shared" si="35"/>
        <v>0.26052267452240674</v>
      </c>
      <c r="AZ41" s="105">
        <v>1</v>
      </c>
      <c r="BA41" s="117" t="s">
        <v>88</v>
      </c>
      <c r="BB41" s="105">
        <v>3</v>
      </c>
      <c r="BC41" s="118" t="s">
        <v>118</v>
      </c>
      <c r="BD41" s="100">
        <v>5</v>
      </c>
      <c r="BE41" s="119" t="s">
        <v>90</v>
      </c>
      <c r="BF41" s="93">
        <v>5</v>
      </c>
      <c r="BG41" s="111">
        <v>3282943</v>
      </c>
      <c r="BH41" s="120">
        <v>120236</v>
      </c>
      <c r="BI41" s="121">
        <f t="shared" si="36"/>
        <v>3.6624455557102267E-2</v>
      </c>
      <c r="BJ41" s="100">
        <v>5</v>
      </c>
      <c r="BK41" s="102">
        <v>338889</v>
      </c>
      <c r="BL41" s="105">
        <v>407720</v>
      </c>
      <c r="BM41" s="122">
        <f t="shared" si="37"/>
        <v>1.203107802259737</v>
      </c>
      <c r="BN41" s="100">
        <v>3</v>
      </c>
      <c r="BO41" s="123" t="s">
        <v>209</v>
      </c>
      <c r="BP41" s="105">
        <v>5</v>
      </c>
      <c r="BQ41" s="337">
        <v>0</v>
      </c>
      <c r="BR41" s="106">
        <f t="shared" si="38"/>
        <v>0</v>
      </c>
      <c r="BS41" s="317">
        <v>5</v>
      </c>
      <c r="BT41" s="269">
        <f t="shared" si="39"/>
        <v>32</v>
      </c>
      <c r="BU41" s="126">
        <f t="shared" si="40"/>
        <v>27</v>
      </c>
    </row>
    <row r="42" spans="3:80" s="89" customFormat="1" ht="60" x14ac:dyDescent="0.2">
      <c r="C42" s="90">
        <v>35</v>
      </c>
      <c r="D42" s="127" t="s">
        <v>210</v>
      </c>
      <c r="E42" s="92">
        <v>2518</v>
      </c>
      <c r="F42" s="93">
        <v>1</v>
      </c>
      <c r="G42" s="94">
        <v>2241</v>
      </c>
      <c r="H42" s="96">
        <v>2988</v>
      </c>
      <c r="I42" s="112">
        <v>2518</v>
      </c>
      <c r="J42" s="97">
        <f t="shared" si="24"/>
        <v>-15.729585006693441</v>
      </c>
      <c r="K42" s="98">
        <f t="shared" si="25"/>
        <v>0</v>
      </c>
      <c r="L42" s="99">
        <f t="shared" si="26"/>
        <v>-15.729585006693441</v>
      </c>
      <c r="M42" s="100">
        <v>1</v>
      </c>
      <c r="N42" s="101">
        <v>100</v>
      </c>
      <c r="O42" s="92">
        <v>2518</v>
      </c>
      <c r="P42" s="100">
        <v>1</v>
      </c>
      <c r="Q42" s="102" t="s">
        <v>111</v>
      </c>
      <c r="R42" s="96">
        <v>119095</v>
      </c>
      <c r="S42" s="103">
        <f t="shared" si="27"/>
        <v>4.4286404878774359</v>
      </c>
      <c r="T42" s="104">
        <v>2.6</v>
      </c>
      <c r="U42" s="104">
        <v>590.78</v>
      </c>
      <c r="V42" s="103">
        <f t="shared" si="28"/>
        <v>14.791659229510635</v>
      </c>
      <c r="W42" s="103">
        <v>1.33</v>
      </c>
      <c r="X42" s="103">
        <v>2.0099999999999998</v>
      </c>
      <c r="Y42" s="98">
        <f t="shared" si="29"/>
        <v>3.34</v>
      </c>
      <c r="Z42" s="99">
        <f t="shared" si="30"/>
        <v>2.5037508428705504</v>
      </c>
      <c r="AA42" s="100">
        <v>3</v>
      </c>
      <c r="AB42" s="102">
        <v>119095</v>
      </c>
      <c r="AC42" s="160" t="s">
        <v>211</v>
      </c>
      <c r="AD42" s="106">
        <v>2518</v>
      </c>
      <c r="AE42" s="100">
        <v>1</v>
      </c>
      <c r="AF42" s="107"/>
      <c r="AG42" s="153"/>
      <c r="AH42" s="154"/>
      <c r="AI42" s="155"/>
      <c r="AJ42" s="92" t="s">
        <v>87</v>
      </c>
      <c r="AK42" s="100">
        <v>0</v>
      </c>
      <c r="AL42" s="110">
        <v>326.28767123287673</v>
      </c>
      <c r="AM42" s="111">
        <v>359.69265922136037</v>
      </c>
      <c r="AN42" s="112">
        <v>0</v>
      </c>
      <c r="AO42" s="113" t="s">
        <v>137</v>
      </c>
      <c r="AP42" s="114" t="s">
        <v>137</v>
      </c>
      <c r="AQ42" s="92" t="s">
        <v>87</v>
      </c>
      <c r="AR42" s="100">
        <v>0</v>
      </c>
      <c r="AS42" s="110">
        <v>359.69265922136037</v>
      </c>
      <c r="AT42" s="105">
        <v>0</v>
      </c>
      <c r="AU42" s="115" t="s">
        <v>137</v>
      </c>
      <c r="AV42" s="100" t="s">
        <v>137</v>
      </c>
      <c r="AW42" s="102">
        <v>98643</v>
      </c>
      <c r="AX42" s="105">
        <v>119095</v>
      </c>
      <c r="AY42" s="116">
        <f t="shared" si="35"/>
        <v>0.20733351580953541</v>
      </c>
      <c r="AZ42" s="105">
        <v>1</v>
      </c>
      <c r="BA42" s="161" t="s">
        <v>158</v>
      </c>
      <c r="BB42" s="105">
        <v>3</v>
      </c>
      <c r="BC42" s="132" t="s">
        <v>212</v>
      </c>
      <c r="BD42" s="100">
        <v>5</v>
      </c>
      <c r="BE42" s="119" t="s">
        <v>129</v>
      </c>
      <c r="BF42" s="93">
        <v>5</v>
      </c>
      <c r="BG42" s="111">
        <v>2300000</v>
      </c>
      <c r="BH42" s="120">
        <v>0</v>
      </c>
      <c r="BI42" s="121">
        <f t="shared" si="36"/>
        <v>0</v>
      </c>
      <c r="BJ42" s="100">
        <v>5</v>
      </c>
      <c r="BK42" s="102">
        <v>119095</v>
      </c>
      <c r="BL42" s="160" t="s">
        <v>137</v>
      </c>
      <c r="BM42" s="122" t="s">
        <v>137</v>
      </c>
      <c r="BN42" s="100" t="s">
        <v>137</v>
      </c>
      <c r="BO42" s="123" t="s">
        <v>105</v>
      </c>
      <c r="BP42" s="160">
        <v>0</v>
      </c>
      <c r="BQ42" s="339">
        <v>40000</v>
      </c>
      <c r="BR42" s="106">
        <f t="shared" si="38"/>
        <v>15.885623510722796</v>
      </c>
      <c r="BS42" s="317">
        <v>5</v>
      </c>
      <c r="BT42" s="269">
        <f t="shared" si="39"/>
        <v>20</v>
      </c>
      <c r="BU42" s="126">
        <f t="shared" si="40"/>
        <v>15</v>
      </c>
    </row>
    <row r="43" spans="3:80" s="89" customFormat="1" ht="56.25" hidden="1" x14ac:dyDescent="0.2">
      <c r="C43" s="90">
        <v>36</v>
      </c>
      <c r="D43" s="127" t="s">
        <v>213</v>
      </c>
      <c r="E43" s="92">
        <v>6486</v>
      </c>
      <c r="F43" s="93">
        <v>1</v>
      </c>
      <c r="G43" s="94">
        <v>5737</v>
      </c>
      <c r="H43" s="96">
        <v>6780</v>
      </c>
      <c r="I43" s="112">
        <v>6780</v>
      </c>
      <c r="J43" s="97">
        <f t="shared" si="24"/>
        <v>-4.3362831858406992</v>
      </c>
      <c r="K43" s="98">
        <f t="shared" si="25"/>
        <v>-4.3362831858406992</v>
      </c>
      <c r="L43" s="99">
        <f t="shared" si="26"/>
        <v>-4.3362831858406992</v>
      </c>
      <c r="M43" s="100">
        <v>3</v>
      </c>
      <c r="N43" s="101">
        <v>93.956213382670356</v>
      </c>
      <c r="O43" s="92">
        <v>6094</v>
      </c>
      <c r="P43" s="100">
        <v>3</v>
      </c>
      <c r="Q43" s="102" t="s">
        <v>86</v>
      </c>
      <c r="R43" s="96">
        <v>132224</v>
      </c>
      <c r="S43" s="103">
        <f t="shared" si="27"/>
        <v>1.9206321538550926</v>
      </c>
      <c r="T43" s="104">
        <v>2.25</v>
      </c>
      <c r="U43" s="104">
        <v>376.14</v>
      </c>
      <c r="V43" s="103">
        <f t="shared" si="28"/>
        <v>3.7644390215559813</v>
      </c>
      <c r="W43" s="103">
        <v>0.85</v>
      </c>
      <c r="X43" s="103">
        <v>1.1100000000000001</v>
      </c>
      <c r="Y43" s="98">
        <f t="shared" si="29"/>
        <v>1.96</v>
      </c>
      <c r="Z43" s="99">
        <f t="shared" si="30"/>
        <v>1.0008079495815339</v>
      </c>
      <c r="AA43" s="100">
        <v>5</v>
      </c>
      <c r="AB43" s="102">
        <v>371347</v>
      </c>
      <c r="AC43" s="105">
        <v>147.5</v>
      </c>
      <c r="AD43" s="106">
        <f t="shared" ref="AD43:AD68" si="41">AB43*AC43/21900</f>
        <v>2501.0813926940641</v>
      </c>
      <c r="AE43" s="100">
        <v>1</v>
      </c>
      <c r="AF43" s="107"/>
      <c r="AG43" s="153"/>
      <c r="AH43" s="154"/>
      <c r="AI43" s="155"/>
      <c r="AJ43" s="92" t="s">
        <v>87</v>
      </c>
      <c r="AK43" s="100">
        <v>0</v>
      </c>
      <c r="AL43" s="110">
        <v>1017.3890410958904</v>
      </c>
      <c r="AM43" s="111">
        <v>1078.3376080763894</v>
      </c>
      <c r="AN43" s="112">
        <v>1700</v>
      </c>
      <c r="AO43" s="113">
        <f t="shared" ref="AO43:AO68" si="42">AL43/AN43</f>
        <v>0.59846414182111207</v>
      </c>
      <c r="AP43" s="114">
        <f t="shared" ref="AP43:AP68" si="43">AM43/AN43</f>
        <v>0.63431624004493492</v>
      </c>
      <c r="AQ43" s="92" t="s">
        <v>87</v>
      </c>
      <c r="AR43" s="100">
        <v>0</v>
      </c>
      <c r="AS43" s="110">
        <v>1078.3376080763894</v>
      </c>
      <c r="AT43" s="105">
        <v>1700</v>
      </c>
      <c r="AU43" s="115">
        <f t="shared" ref="AU43:AU68" si="44">AT43/AS43</f>
        <v>1.5765007055930966</v>
      </c>
      <c r="AV43" s="100">
        <v>0</v>
      </c>
      <c r="AW43" s="102">
        <v>170396</v>
      </c>
      <c r="AX43" s="105">
        <v>371347</v>
      </c>
      <c r="AY43" s="116">
        <f t="shared" si="35"/>
        <v>1.1793175896147796</v>
      </c>
      <c r="AZ43" s="105">
        <v>5</v>
      </c>
      <c r="BA43" s="117" t="s">
        <v>88</v>
      </c>
      <c r="BB43" s="105">
        <v>3</v>
      </c>
      <c r="BC43" s="118" t="s">
        <v>154</v>
      </c>
      <c r="BD43" s="100">
        <v>5</v>
      </c>
      <c r="BE43" s="156" t="s">
        <v>108</v>
      </c>
      <c r="BF43" s="93">
        <v>2</v>
      </c>
      <c r="BG43" s="111" t="s">
        <v>137</v>
      </c>
      <c r="BH43" s="120" t="s">
        <v>137</v>
      </c>
      <c r="BI43" s="121" t="s">
        <v>137</v>
      </c>
      <c r="BJ43" s="168" t="s">
        <v>137</v>
      </c>
      <c r="BK43" s="102">
        <v>371347</v>
      </c>
      <c r="BL43" s="105">
        <v>251876</v>
      </c>
      <c r="BM43" s="122">
        <f>BL43/BK43</f>
        <v>0.67827665229556189</v>
      </c>
      <c r="BN43" s="100">
        <f>IF(BM43&lt;1,1,IF(BM43&gt;1&lt;1.5,3,5))</f>
        <v>1</v>
      </c>
      <c r="BO43" s="123" t="s">
        <v>214</v>
      </c>
      <c r="BP43" s="105">
        <v>3</v>
      </c>
      <c r="BQ43" s="337">
        <v>0</v>
      </c>
      <c r="BR43" s="106">
        <f t="shared" si="38"/>
        <v>0</v>
      </c>
      <c r="BS43" s="317">
        <v>5</v>
      </c>
      <c r="BT43" s="269">
        <f t="shared" si="39"/>
        <v>22</v>
      </c>
      <c r="BU43" s="126">
        <f t="shared" si="40"/>
        <v>17</v>
      </c>
    </row>
    <row r="44" spans="3:80" s="89" customFormat="1" ht="78.75" hidden="1" x14ac:dyDescent="0.2">
      <c r="C44" s="90">
        <v>37</v>
      </c>
      <c r="D44" s="127" t="s">
        <v>215</v>
      </c>
      <c r="E44" s="92">
        <v>2899</v>
      </c>
      <c r="F44" s="93">
        <v>1</v>
      </c>
      <c r="G44" s="94">
        <v>2788</v>
      </c>
      <c r="H44" s="96">
        <v>3100</v>
      </c>
      <c r="I44" s="112">
        <v>2987</v>
      </c>
      <c r="J44" s="97">
        <f t="shared" si="24"/>
        <v>-6.4838709677419359</v>
      </c>
      <c r="K44" s="98">
        <f t="shared" si="25"/>
        <v>-2.9460997656511552</v>
      </c>
      <c r="L44" s="99">
        <f t="shared" si="26"/>
        <v>-6.4838709677419359</v>
      </c>
      <c r="M44" s="100">
        <v>2</v>
      </c>
      <c r="N44" s="101">
        <v>100</v>
      </c>
      <c r="O44" s="92">
        <v>2899</v>
      </c>
      <c r="P44" s="100">
        <v>1</v>
      </c>
      <c r="Q44" s="102" t="s">
        <v>86</v>
      </c>
      <c r="R44" s="96">
        <v>73593</v>
      </c>
      <c r="S44" s="103">
        <f t="shared" si="27"/>
        <v>2.1996951219512195</v>
      </c>
      <c r="T44" s="104">
        <v>2.35</v>
      </c>
      <c r="U44" s="104">
        <v>467.41</v>
      </c>
      <c r="V44" s="103">
        <f t="shared" si="28"/>
        <v>4.1134298780487804</v>
      </c>
      <c r="W44" s="103">
        <v>0.8</v>
      </c>
      <c r="X44" s="103">
        <v>1.07</v>
      </c>
      <c r="Y44" s="98">
        <f t="shared" si="29"/>
        <v>1.87</v>
      </c>
      <c r="Z44" s="99">
        <f t="shared" si="30"/>
        <v>0.88004746968374237</v>
      </c>
      <c r="AA44" s="100">
        <v>5</v>
      </c>
      <c r="AB44" s="102">
        <v>117413</v>
      </c>
      <c r="AC44" s="105">
        <v>289</v>
      </c>
      <c r="AD44" s="106">
        <f t="shared" si="41"/>
        <v>1549.4226940639269</v>
      </c>
      <c r="AE44" s="100">
        <v>1</v>
      </c>
      <c r="AF44" s="107"/>
      <c r="AG44" s="153"/>
      <c r="AH44" s="154"/>
      <c r="AI44" s="155"/>
      <c r="AJ44" s="92" t="s">
        <v>87</v>
      </c>
      <c r="AK44" s="100">
        <v>0</v>
      </c>
      <c r="AL44" s="110">
        <v>321.67945205479452</v>
      </c>
      <c r="AM44" s="111">
        <v>332.24289715217861</v>
      </c>
      <c r="AN44" s="112">
        <v>955</v>
      </c>
      <c r="AO44" s="113">
        <f t="shared" si="42"/>
        <v>0.3368371225704655</v>
      </c>
      <c r="AP44" s="114">
        <f t="shared" si="43"/>
        <v>0.34789832162531792</v>
      </c>
      <c r="AQ44" s="92" t="s">
        <v>87</v>
      </c>
      <c r="AR44" s="100">
        <v>0</v>
      </c>
      <c r="AS44" s="110">
        <v>332.24289715217861</v>
      </c>
      <c r="AT44" s="105">
        <v>955</v>
      </c>
      <c r="AU44" s="115">
        <f t="shared" si="44"/>
        <v>2.874403059285199</v>
      </c>
      <c r="AV44" s="100">
        <v>3</v>
      </c>
      <c r="AW44" s="102">
        <v>96843</v>
      </c>
      <c r="AX44" s="105">
        <v>117413</v>
      </c>
      <c r="AY44" s="116">
        <f t="shared" si="35"/>
        <v>0.21240564625218136</v>
      </c>
      <c r="AZ44" s="105">
        <v>1</v>
      </c>
      <c r="BA44" s="117" t="s">
        <v>88</v>
      </c>
      <c r="BB44" s="105">
        <v>3</v>
      </c>
      <c r="BC44" s="118" t="s">
        <v>216</v>
      </c>
      <c r="BD44" s="100">
        <v>2</v>
      </c>
      <c r="BE44" s="156" t="s">
        <v>108</v>
      </c>
      <c r="BF44" s="93">
        <v>2</v>
      </c>
      <c r="BG44" s="111">
        <v>1004739</v>
      </c>
      <c r="BH44" s="120">
        <v>413337</v>
      </c>
      <c r="BI44" s="121">
        <f>BH44/BG44</f>
        <v>0.41138743494579189</v>
      </c>
      <c r="BJ44" s="100">
        <v>3</v>
      </c>
      <c r="BK44" s="102">
        <v>117413</v>
      </c>
      <c r="BL44" s="105">
        <v>180629</v>
      </c>
      <c r="BM44" s="122">
        <f>BL44/BK44</f>
        <v>1.5384071610469028</v>
      </c>
      <c r="BN44" s="100">
        <f>IF(BM44&lt;1,1,IF(BM44&gt;1&lt;1.5,3,5))</f>
        <v>5</v>
      </c>
      <c r="BO44" s="123" t="s">
        <v>105</v>
      </c>
      <c r="BP44" s="105">
        <v>0</v>
      </c>
      <c r="BQ44" s="337">
        <v>0</v>
      </c>
      <c r="BR44" s="106">
        <f t="shared" si="38"/>
        <v>0</v>
      </c>
      <c r="BS44" s="317">
        <v>5</v>
      </c>
      <c r="BT44" s="269">
        <f t="shared" si="39"/>
        <v>15</v>
      </c>
      <c r="BU44" s="126">
        <f t="shared" si="40"/>
        <v>10</v>
      </c>
    </row>
    <row r="45" spans="3:80" s="89" customFormat="1" ht="78.75" x14ac:dyDescent="0.2">
      <c r="C45" s="90">
        <v>38</v>
      </c>
      <c r="D45" s="127" t="s">
        <v>217</v>
      </c>
      <c r="E45" s="92">
        <v>3763</v>
      </c>
      <c r="F45" s="93">
        <v>1</v>
      </c>
      <c r="G45" s="94">
        <v>3158</v>
      </c>
      <c r="H45" s="96">
        <v>3763</v>
      </c>
      <c r="I45" s="112">
        <v>3763</v>
      </c>
      <c r="J45" s="97">
        <f t="shared" si="24"/>
        <v>0</v>
      </c>
      <c r="K45" s="98">
        <f t="shared" si="25"/>
        <v>0</v>
      </c>
      <c r="L45" s="99">
        <f t="shared" si="26"/>
        <v>0</v>
      </c>
      <c r="M45" s="100">
        <v>5</v>
      </c>
      <c r="N45" s="101">
        <v>100</v>
      </c>
      <c r="O45" s="92">
        <v>3763</v>
      </c>
      <c r="P45" s="100">
        <v>1</v>
      </c>
      <c r="Q45" s="102" t="s">
        <v>111</v>
      </c>
      <c r="R45" s="96">
        <v>110597</v>
      </c>
      <c r="S45" s="103">
        <f t="shared" si="27"/>
        <v>2.9184346632890015</v>
      </c>
      <c r="T45" s="104">
        <v>2.6</v>
      </c>
      <c r="U45" s="104">
        <v>590.78</v>
      </c>
      <c r="V45" s="103">
        <f t="shared" si="28"/>
        <v>8.0256953240447544</v>
      </c>
      <c r="W45" s="103">
        <v>0.91</v>
      </c>
      <c r="X45" s="103">
        <v>1.84</v>
      </c>
      <c r="Y45" s="98">
        <f t="shared" si="29"/>
        <v>2.75</v>
      </c>
      <c r="Z45" s="99">
        <f t="shared" si="30"/>
        <v>1.3584913714148676</v>
      </c>
      <c r="AA45" s="100">
        <v>5</v>
      </c>
      <c r="AB45" s="102">
        <v>164486</v>
      </c>
      <c r="AC45" s="105">
        <v>523.75</v>
      </c>
      <c r="AD45" s="106">
        <f t="shared" si="41"/>
        <v>3933.7690639269408</v>
      </c>
      <c r="AE45" s="100">
        <v>1</v>
      </c>
      <c r="AF45" s="107"/>
      <c r="AG45" s="153"/>
      <c r="AH45" s="154"/>
      <c r="AI45" s="155"/>
      <c r="AJ45" s="92" t="s">
        <v>87</v>
      </c>
      <c r="AK45" s="100">
        <v>0</v>
      </c>
      <c r="AL45" s="110">
        <v>450.64657534246578</v>
      </c>
      <c r="AM45" s="111">
        <v>579.4336410247513</v>
      </c>
      <c r="AN45" s="112">
        <v>1600</v>
      </c>
      <c r="AO45" s="113">
        <f t="shared" si="42"/>
        <v>0.28165410958904114</v>
      </c>
      <c r="AP45" s="114">
        <f t="shared" si="43"/>
        <v>0.36214602564046955</v>
      </c>
      <c r="AQ45" s="92" t="s">
        <v>87</v>
      </c>
      <c r="AR45" s="100">
        <v>0</v>
      </c>
      <c r="AS45" s="110">
        <v>579.4336410247513</v>
      </c>
      <c r="AT45" s="105">
        <v>1600</v>
      </c>
      <c r="AU45" s="115">
        <f t="shared" si="44"/>
        <v>2.7613170632798205</v>
      </c>
      <c r="AV45" s="100">
        <v>3</v>
      </c>
      <c r="AW45" s="102">
        <v>116797</v>
      </c>
      <c r="AX45" s="105">
        <v>164486</v>
      </c>
      <c r="AY45" s="116">
        <f t="shared" si="35"/>
        <v>0.4083067202068546</v>
      </c>
      <c r="AZ45" s="105">
        <v>2</v>
      </c>
      <c r="BA45" s="117" t="s">
        <v>202</v>
      </c>
      <c r="BB45" s="105">
        <v>2</v>
      </c>
      <c r="BC45" s="118" t="s">
        <v>218</v>
      </c>
      <c r="BD45" s="100">
        <v>2</v>
      </c>
      <c r="BE45" s="119" t="s">
        <v>219</v>
      </c>
      <c r="BF45" s="93">
        <v>5</v>
      </c>
      <c r="BG45" s="111" t="s">
        <v>137</v>
      </c>
      <c r="BH45" s="120" t="s">
        <v>137</v>
      </c>
      <c r="BI45" s="121" t="s">
        <v>137</v>
      </c>
      <c r="BJ45" s="168" t="s">
        <v>137</v>
      </c>
      <c r="BK45" s="102">
        <v>164486</v>
      </c>
      <c r="BL45" s="105">
        <v>136118</v>
      </c>
      <c r="BM45" s="122">
        <f>BL45/BK45</f>
        <v>0.8275354741436961</v>
      </c>
      <c r="BN45" s="100">
        <f>IF(BM45&lt;1,1,IF(BM45&gt;1&lt;1.5,3,5))</f>
        <v>1</v>
      </c>
      <c r="BO45" s="123" t="s">
        <v>170</v>
      </c>
      <c r="BP45" s="105">
        <v>1</v>
      </c>
      <c r="BQ45" s="337">
        <v>100000</v>
      </c>
      <c r="BR45" s="106">
        <f t="shared" si="38"/>
        <v>26.574541589157587</v>
      </c>
      <c r="BS45" s="317">
        <v>5</v>
      </c>
      <c r="BT45" s="269">
        <f t="shared" si="39"/>
        <v>21</v>
      </c>
      <c r="BU45" s="126">
        <f t="shared" si="40"/>
        <v>16</v>
      </c>
    </row>
    <row r="46" spans="3:80" s="89" customFormat="1" ht="90" hidden="1" x14ac:dyDescent="0.2">
      <c r="C46" s="90">
        <v>39</v>
      </c>
      <c r="D46" s="127" t="s">
        <v>220</v>
      </c>
      <c r="E46" s="92">
        <v>2296</v>
      </c>
      <c r="F46" s="93">
        <v>1</v>
      </c>
      <c r="G46" s="94">
        <v>1566</v>
      </c>
      <c r="H46" s="96">
        <v>2381</v>
      </c>
      <c r="I46" s="112">
        <v>2536</v>
      </c>
      <c r="J46" s="97">
        <f t="shared" si="24"/>
        <v>-3.569928601427975</v>
      </c>
      <c r="K46" s="98">
        <f t="shared" si="25"/>
        <v>-9.4637223974763316</v>
      </c>
      <c r="L46" s="99">
        <f t="shared" si="26"/>
        <v>-3.569928601427975</v>
      </c>
      <c r="M46" s="100">
        <v>3</v>
      </c>
      <c r="N46" s="101">
        <v>74.08536585365853</v>
      </c>
      <c r="O46" s="92">
        <v>1701</v>
      </c>
      <c r="P46" s="100">
        <v>5</v>
      </c>
      <c r="Q46" s="102" t="s">
        <v>86</v>
      </c>
      <c r="R46" s="96">
        <v>28166</v>
      </c>
      <c r="S46" s="103">
        <f t="shared" si="27"/>
        <v>1.4988292890591739</v>
      </c>
      <c r="T46" s="104">
        <v>2.25</v>
      </c>
      <c r="U46" s="104">
        <v>376.14</v>
      </c>
      <c r="V46" s="103">
        <f t="shared" si="28"/>
        <v>4.0168624946785858</v>
      </c>
      <c r="W46" s="103">
        <v>1</v>
      </c>
      <c r="X46" s="103">
        <v>1.68</v>
      </c>
      <c r="Y46" s="98">
        <f t="shared" si="29"/>
        <v>2.6799999999999997</v>
      </c>
      <c r="Z46" s="99">
        <f t="shared" si="30"/>
        <v>1.0679168646457664</v>
      </c>
      <c r="AA46" s="100">
        <v>5</v>
      </c>
      <c r="AB46" s="102">
        <v>93690</v>
      </c>
      <c r="AC46" s="105">
        <v>420</v>
      </c>
      <c r="AD46" s="106">
        <f t="shared" si="41"/>
        <v>1796.7945205479452</v>
      </c>
      <c r="AE46" s="100">
        <v>1</v>
      </c>
      <c r="AF46" s="107"/>
      <c r="AG46" s="153"/>
      <c r="AH46" s="154"/>
      <c r="AI46" s="155"/>
      <c r="AJ46" s="92" t="s">
        <v>87</v>
      </c>
      <c r="AK46" s="100">
        <v>0</v>
      </c>
      <c r="AL46" s="110">
        <v>256.6849315068493</v>
      </c>
      <c r="AM46" s="111">
        <v>307.38735807134481</v>
      </c>
      <c r="AN46" s="112">
        <v>900</v>
      </c>
      <c r="AO46" s="113">
        <f t="shared" si="42"/>
        <v>0.28520547945205477</v>
      </c>
      <c r="AP46" s="114">
        <f t="shared" si="43"/>
        <v>0.34154150896816088</v>
      </c>
      <c r="AQ46" s="92" t="s">
        <v>87</v>
      </c>
      <c r="AR46" s="100">
        <v>0</v>
      </c>
      <c r="AS46" s="110">
        <v>307.38735807134481</v>
      </c>
      <c r="AT46" s="105">
        <v>900</v>
      </c>
      <c r="AU46" s="115">
        <f t="shared" si="44"/>
        <v>2.9279018032716539</v>
      </c>
      <c r="AV46" s="100">
        <v>3</v>
      </c>
      <c r="AW46" s="102">
        <v>39700</v>
      </c>
      <c r="AX46" s="105">
        <v>93690</v>
      </c>
      <c r="AY46" s="116">
        <f t="shared" si="35"/>
        <v>1.3599496221662468</v>
      </c>
      <c r="AZ46" s="105">
        <v>5</v>
      </c>
      <c r="BA46" s="117" t="s">
        <v>88</v>
      </c>
      <c r="BB46" s="105">
        <v>3</v>
      </c>
      <c r="BC46" s="118" t="s">
        <v>221</v>
      </c>
      <c r="BD46" s="100">
        <v>5</v>
      </c>
      <c r="BE46" s="156" t="s">
        <v>108</v>
      </c>
      <c r="BF46" s="93">
        <v>2</v>
      </c>
      <c r="BG46" s="111">
        <v>862037</v>
      </c>
      <c r="BH46" s="120">
        <v>0</v>
      </c>
      <c r="BI46" s="121">
        <f t="shared" ref="BI46:BI54" si="45">BH46/BG46</f>
        <v>0</v>
      </c>
      <c r="BJ46" s="100">
        <v>5</v>
      </c>
      <c r="BK46" s="102">
        <v>93690</v>
      </c>
      <c r="BL46" s="105">
        <v>110809</v>
      </c>
      <c r="BM46" s="122">
        <f>BL46/BK46</f>
        <v>1.1827196072152844</v>
      </c>
      <c r="BN46" s="100">
        <v>3</v>
      </c>
      <c r="BO46" s="123" t="s">
        <v>170</v>
      </c>
      <c r="BP46" s="105">
        <v>1</v>
      </c>
      <c r="BQ46" s="337">
        <v>0</v>
      </c>
      <c r="BR46" s="106">
        <f t="shared" si="38"/>
        <v>0</v>
      </c>
      <c r="BS46" s="317">
        <v>5</v>
      </c>
      <c r="BT46" s="269">
        <f t="shared" si="39"/>
        <v>20</v>
      </c>
      <c r="BU46" s="126">
        <f t="shared" si="40"/>
        <v>15</v>
      </c>
    </row>
    <row r="47" spans="3:80" s="89" customFormat="1" ht="78.75" hidden="1" x14ac:dyDescent="0.2">
      <c r="C47" s="90">
        <v>40</v>
      </c>
      <c r="D47" s="127" t="s">
        <v>222</v>
      </c>
      <c r="E47" s="92">
        <v>1393</v>
      </c>
      <c r="F47" s="93">
        <v>0</v>
      </c>
      <c r="G47" s="94">
        <v>1031</v>
      </c>
      <c r="H47" s="96">
        <v>2094</v>
      </c>
      <c r="I47" s="199">
        <v>1670</v>
      </c>
      <c r="J47" s="97">
        <f t="shared" si="24"/>
        <v>-33.476599808978037</v>
      </c>
      <c r="K47" s="98">
        <f t="shared" si="25"/>
        <v>-16.58682634730539</v>
      </c>
      <c r="L47" s="99">
        <f t="shared" si="26"/>
        <v>-33.476599808978037</v>
      </c>
      <c r="M47" s="100">
        <v>1</v>
      </c>
      <c r="N47" s="101">
        <v>94.9748743718593</v>
      </c>
      <c r="O47" s="92">
        <v>1323</v>
      </c>
      <c r="P47" s="100">
        <v>2</v>
      </c>
      <c r="Q47" s="102" t="s">
        <v>102</v>
      </c>
      <c r="R47" s="96">
        <v>41347</v>
      </c>
      <c r="S47" s="103">
        <f t="shared" si="27"/>
        <v>3.3419818946007109</v>
      </c>
      <c r="T47" s="104">
        <v>2.35</v>
      </c>
      <c r="U47" s="104">
        <v>467.41</v>
      </c>
      <c r="V47" s="103">
        <f t="shared" si="28"/>
        <v>7.5194592628515995</v>
      </c>
      <c r="W47" s="103">
        <v>1.04</v>
      </c>
      <c r="X47" s="103">
        <v>1.21</v>
      </c>
      <c r="Y47" s="98">
        <f t="shared" si="29"/>
        <v>2.25</v>
      </c>
      <c r="Z47" s="99">
        <f t="shared" si="30"/>
        <v>1.6087501899513488</v>
      </c>
      <c r="AA47" s="100">
        <v>5</v>
      </c>
      <c r="AB47" s="102">
        <v>77443</v>
      </c>
      <c r="AC47" s="105">
        <v>662.5</v>
      </c>
      <c r="AD47" s="106">
        <f t="shared" si="41"/>
        <v>2342.7391552511417</v>
      </c>
      <c r="AE47" s="100">
        <v>1</v>
      </c>
      <c r="AF47" s="107"/>
      <c r="AG47" s="153"/>
      <c r="AH47" s="154"/>
      <c r="AI47" s="155"/>
      <c r="AJ47" s="92" t="s">
        <v>87</v>
      </c>
      <c r="AK47" s="100">
        <v>0</v>
      </c>
      <c r="AL47" s="110">
        <v>212.17260273972602</v>
      </c>
      <c r="AM47" s="111">
        <v>268.79068599444611</v>
      </c>
      <c r="AN47" s="112">
        <v>400</v>
      </c>
      <c r="AO47" s="113">
        <f t="shared" si="42"/>
        <v>0.53043150684931506</v>
      </c>
      <c r="AP47" s="114">
        <f t="shared" si="43"/>
        <v>0.67197671498611522</v>
      </c>
      <c r="AQ47" s="92" t="s">
        <v>87</v>
      </c>
      <c r="AR47" s="100">
        <v>0</v>
      </c>
      <c r="AS47" s="110">
        <v>268.79068599444611</v>
      </c>
      <c r="AT47" s="105">
        <v>400</v>
      </c>
      <c r="AU47" s="115">
        <f t="shared" si="44"/>
        <v>1.4881468028556057</v>
      </c>
      <c r="AV47" s="100">
        <v>0</v>
      </c>
      <c r="AW47" s="102">
        <v>58857</v>
      </c>
      <c r="AX47" s="105">
        <v>77443</v>
      </c>
      <c r="AY47" s="116">
        <f t="shared" si="35"/>
        <v>0.31578231985999966</v>
      </c>
      <c r="AZ47" s="105">
        <v>2</v>
      </c>
      <c r="BA47" s="117" t="s">
        <v>117</v>
      </c>
      <c r="BB47" s="105">
        <v>4</v>
      </c>
      <c r="BC47" s="118" t="s">
        <v>218</v>
      </c>
      <c r="BD47" s="100">
        <v>2</v>
      </c>
      <c r="BE47" s="156" t="s">
        <v>104</v>
      </c>
      <c r="BF47" s="93">
        <v>0</v>
      </c>
      <c r="BG47" s="111">
        <v>480219</v>
      </c>
      <c r="BH47" s="120">
        <v>0</v>
      </c>
      <c r="BI47" s="121">
        <f t="shared" si="45"/>
        <v>0</v>
      </c>
      <c r="BJ47" s="100">
        <v>5</v>
      </c>
      <c r="BK47" s="102">
        <v>77443</v>
      </c>
      <c r="BL47" s="105" t="s">
        <v>223</v>
      </c>
      <c r="BM47" s="122" t="s">
        <v>223</v>
      </c>
      <c r="BN47" s="100" t="s">
        <v>223</v>
      </c>
      <c r="BO47" s="123" t="s">
        <v>105</v>
      </c>
      <c r="BP47" s="105">
        <v>0</v>
      </c>
      <c r="BQ47" s="337">
        <v>0</v>
      </c>
      <c r="BR47" s="106">
        <f t="shared" si="38"/>
        <v>0</v>
      </c>
      <c r="BS47" s="317">
        <v>5</v>
      </c>
      <c r="BT47" s="269">
        <f t="shared" si="39"/>
        <v>13</v>
      </c>
      <c r="BU47" s="126">
        <f t="shared" si="40"/>
        <v>8</v>
      </c>
    </row>
    <row r="48" spans="3:80" s="89" customFormat="1" ht="22.5" hidden="1" x14ac:dyDescent="0.2">
      <c r="C48" s="90">
        <v>41</v>
      </c>
      <c r="D48" s="127" t="s">
        <v>224</v>
      </c>
      <c r="E48" s="92">
        <v>1619</v>
      </c>
      <c r="F48" s="93">
        <v>0</v>
      </c>
      <c r="G48" s="94">
        <v>1329</v>
      </c>
      <c r="H48" s="96">
        <v>1895</v>
      </c>
      <c r="I48" s="112">
        <v>1820</v>
      </c>
      <c r="J48" s="97">
        <f t="shared" si="24"/>
        <v>-14.564643799472293</v>
      </c>
      <c r="K48" s="98">
        <f t="shared" si="25"/>
        <v>-11.043956043956044</v>
      </c>
      <c r="L48" s="99">
        <f t="shared" si="26"/>
        <v>-14.564643799472293</v>
      </c>
      <c r="M48" s="100">
        <v>1</v>
      </c>
      <c r="N48" s="101">
        <v>93.885114268066701</v>
      </c>
      <c r="O48" s="92">
        <v>1520</v>
      </c>
      <c r="P48" s="100">
        <v>3</v>
      </c>
      <c r="Q48" s="102" t="s">
        <v>111</v>
      </c>
      <c r="R48" s="96">
        <v>39307</v>
      </c>
      <c r="S48" s="103">
        <f t="shared" si="27"/>
        <v>2.464697767745172</v>
      </c>
      <c r="T48" s="104">
        <v>2.5099999999999998</v>
      </c>
      <c r="U48" s="104">
        <v>430.99</v>
      </c>
      <c r="V48" s="103">
        <f t="shared" si="28"/>
        <v>8.0349147228492601</v>
      </c>
      <c r="W48" s="103">
        <v>1.33</v>
      </c>
      <c r="X48" s="103">
        <v>1.93</v>
      </c>
      <c r="Y48" s="98">
        <f t="shared" si="29"/>
        <v>3.26</v>
      </c>
      <c r="Z48" s="99">
        <f t="shared" si="30"/>
        <v>1.8642926106984523</v>
      </c>
      <c r="AA48" s="100">
        <v>5</v>
      </c>
      <c r="AB48" s="102">
        <v>50433</v>
      </c>
      <c r="AC48" s="105">
        <v>230</v>
      </c>
      <c r="AD48" s="106">
        <f t="shared" si="41"/>
        <v>529.66164383561647</v>
      </c>
      <c r="AE48" s="100">
        <v>0</v>
      </c>
      <c r="AF48" s="107"/>
      <c r="AG48" s="153"/>
      <c r="AH48" s="154"/>
      <c r="AI48" s="155"/>
      <c r="AJ48" s="92" t="s">
        <v>87</v>
      </c>
      <c r="AK48" s="100">
        <v>0</v>
      </c>
      <c r="AL48" s="110">
        <v>138.17260273972602</v>
      </c>
      <c r="AM48" s="111">
        <v>161.67163899110466</v>
      </c>
      <c r="AN48" s="112">
        <v>400</v>
      </c>
      <c r="AO48" s="113">
        <f t="shared" si="42"/>
        <v>0.34543150684931506</v>
      </c>
      <c r="AP48" s="114">
        <f t="shared" si="43"/>
        <v>0.40417909747776165</v>
      </c>
      <c r="AQ48" s="92" t="s">
        <v>87</v>
      </c>
      <c r="AR48" s="100">
        <v>0</v>
      </c>
      <c r="AS48" s="110">
        <v>161.67163899110466</v>
      </c>
      <c r="AT48" s="105">
        <v>400</v>
      </c>
      <c r="AU48" s="115">
        <f t="shared" si="44"/>
        <v>2.4741507075462286</v>
      </c>
      <c r="AV48" s="100">
        <v>1</v>
      </c>
      <c r="AW48" s="102">
        <v>39307</v>
      </c>
      <c r="AX48" s="105">
        <v>50433</v>
      </c>
      <c r="AY48" s="116">
        <f t="shared" si="35"/>
        <v>0.28305390897295646</v>
      </c>
      <c r="AZ48" s="105">
        <v>1</v>
      </c>
      <c r="BA48" s="117" t="s">
        <v>88</v>
      </c>
      <c r="BB48" s="105">
        <v>3</v>
      </c>
      <c r="BC48" s="118" t="s">
        <v>225</v>
      </c>
      <c r="BD48" s="100">
        <v>3</v>
      </c>
      <c r="BE48" s="156" t="s">
        <v>108</v>
      </c>
      <c r="BF48" s="93">
        <v>2</v>
      </c>
      <c r="BG48" s="111">
        <v>1285976</v>
      </c>
      <c r="BH48" s="120">
        <v>0</v>
      </c>
      <c r="BI48" s="121">
        <f t="shared" si="45"/>
        <v>0</v>
      </c>
      <c r="BJ48" s="100">
        <v>5</v>
      </c>
      <c r="BK48" s="102">
        <v>50433</v>
      </c>
      <c r="BL48" s="105">
        <v>128183</v>
      </c>
      <c r="BM48" s="122">
        <f t="shared" ref="BM48:BM68" si="46">BL48/BK48</f>
        <v>2.5416493169155117</v>
      </c>
      <c r="BN48" s="100">
        <f>IF(BM48&lt;1,1,IF(BM48&gt;1&lt;1.5,3,5))</f>
        <v>5</v>
      </c>
      <c r="BO48" s="123" t="s">
        <v>105</v>
      </c>
      <c r="BP48" s="105">
        <v>0</v>
      </c>
      <c r="BQ48" s="337">
        <v>0</v>
      </c>
      <c r="BR48" s="106">
        <f t="shared" si="38"/>
        <v>0</v>
      </c>
      <c r="BS48" s="317">
        <v>5</v>
      </c>
      <c r="BT48" s="269">
        <f t="shared" si="39"/>
        <v>14</v>
      </c>
      <c r="BU48" s="126">
        <f t="shared" si="40"/>
        <v>9</v>
      </c>
    </row>
    <row r="49" spans="3:73" s="89" customFormat="1" ht="33.75" hidden="1" x14ac:dyDescent="0.2">
      <c r="C49" s="90">
        <v>42</v>
      </c>
      <c r="D49" s="127" t="s">
        <v>226</v>
      </c>
      <c r="E49" s="92">
        <v>4044</v>
      </c>
      <c r="F49" s="93">
        <v>1</v>
      </c>
      <c r="G49" s="94">
        <v>3593</v>
      </c>
      <c r="H49" s="96">
        <v>4398</v>
      </c>
      <c r="I49" s="112">
        <v>4349</v>
      </c>
      <c r="J49" s="97">
        <f t="shared" si="24"/>
        <v>-8.0491132332878692</v>
      </c>
      <c r="K49" s="98">
        <f t="shared" si="25"/>
        <v>-7.013106461255461</v>
      </c>
      <c r="L49" s="99">
        <f t="shared" si="26"/>
        <v>-8.0491132332878692</v>
      </c>
      <c r="M49" s="100">
        <v>2</v>
      </c>
      <c r="N49" s="101">
        <v>98.491592482690407</v>
      </c>
      <c r="O49" s="92">
        <v>3983</v>
      </c>
      <c r="P49" s="100">
        <v>1</v>
      </c>
      <c r="Q49" s="102" t="s">
        <v>111</v>
      </c>
      <c r="R49" s="96">
        <v>122586</v>
      </c>
      <c r="S49" s="103">
        <f t="shared" si="27"/>
        <v>2.8431672696910657</v>
      </c>
      <c r="T49" s="104">
        <v>2.35</v>
      </c>
      <c r="U49" s="104">
        <v>467.41</v>
      </c>
      <c r="V49" s="103">
        <f t="shared" si="28"/>
        <v>3.8382758140829392</v>
      </c>
      <c r="W49" s="103">
        <v>0.5</v>
      </c>
      <c r="X49" s="103">
        <v>0.85</v>
      </c>
      <c r="Y49" s="98">
        <f t="shared" si="29"/>
        <v>1.35</v>
      </c>
      <c r="Z49" s="99">
        <f t="shared" si="30"/>
        <v>0.82117965257117709</v>
      </c>
      <c r="AA49" s="100">
        <v>5</v>
      </c>
      <c r="AB49" s="102">
        <v>137549</v>
      </c>
      <c r="AC49" s="105">
        <v>316</v>
      </c>
      <c r="AD49" s="106">
        <f t="shared" si="41"/>
        <v>1984.725296803653</v>
      </c>
      <c r="AE49" s="100">
        <v>1</v>
      </c>
      <c r="AF49" s="107"/>
      <c r="AG49" s="153"/>
      <c r="AH49" s="154"/>
      <c r="AI49" s="155"/>
      <c r="AJ49" s="92" t="s">
        <v>87</v>
      </c>
      <c r="AK49" s="100">
        <v>0</v>
      </c>
      <c r="AL49" s="110">
        <v>376.84657534246577</v>
      </c>
      <c r="AM49" s="111">
        <v>419.00334592758372</v>
      </c>
      <c r="AN49" s="112">
        <v>700</v>
      </c>
      <c r="AO49" s="113">
        <f t="shared" si="42"/>
        <v>0.53835225048923685</v>
      </c>
      <c r="AP49" s="114">
        <f t="shared" si="43"/>
        <v>0.59857620846797677</v>
      </c>
      <c r="AQ49" s="92" t="s">
        <v>87</v>
      </c>
      <c r="AR49" s="100">
        <v>0</v>
      </c>
      <c r="AS49" s="110">
        <v>419.00334592758372</v>
      </c>
      <c r="AT49" s="105">
        <v>700</v>
      </c>
      <c r="AU49" s="115">
        <f t="shared" si="44"/>
        <v>1.6706310505715649</v>
      </c>
      <c r="AV49" s="100">
        <v>0</v>
      </c>
      <c r="AW49" s="102">
        <v>122586</v>
      </c>
      <c r="AX49" s="105">
        <v>137549</v>
      </c>
      <c r="AY49" s="116">
        <f t="shared" si="35"/>
        <v>0.12206124679816618</v>
      </c>
      <c r="AZ49" s="105">
        <v>1</v>
      </c>
      <c r="BA49" s="117" t="s">
        <v>117</v>
      </c>
      <c r="BB49" s="105">
        <v>4</v>
      </c>
      <c r="BC49" s="118" t="s">
        <v>225</v>
      </c>
      <c r="BD49" s="100">
        <v>3</v>
      </c>
      <c r="BE49" s="156" t="s">
        <v>108</v>
      </c>
      <c r="BF49" s="93">
        <v>2</v>
      </c>
      <c r="BG49" s="111">
        <v>1734970</v>
      </c>
      <c r="BH49" s="120">
        <v>578226</v>
      </c>
      <c r="BI49" s="121">
        <f t="shared" si="45"/>
        <v>0.33327723245935087</v>
      </c>
      <c r="BJ49" s="100">
        <v>5</v>
      </c>
      <c r="BK49" s="102">
        <v>137549</v>
      </c>
      <c r="BL49" s="105">
        <v>28526</v>
      </c>
      <c r="BM49" s="122">
        <f t="shared" si="46"/>
        <v>0.20738791267112083</v>
      </c>
      <c r="BN49" s="100">
        <f>IF(BM49&lt;1,1,IF(BM49&gt;1&lt;1.5,3,5))</f>
        <v>1</v>
      </c>
      <c r="BO49" s="123" t="s">
        <v>227</v>
      </c>
      <c r="BP49" s="105">
        <v>5</v>
      </c>
      <c r="BQ49" s="337">
        <v>0</v>
      </c>
      <c r="BR49" s="106">
        <f t="shared" si="38"/>
        <v>0</v>
      </c>
      <c r="BS49" s="317">
        <v>5</v>
      </c>
      <c r="BT49" s="269">
        <f t="shared" si="39"/>
        <v>22</v>
      </c>
      <c r="BU49" s="126">
        <f t="shared" si="40"/>
        <v>17</v>
      </c>
    </row>
    <row r="50" spans="3:73" s="89" customFormat="1" ht="45" hidden="1" x14ac:dyDescent="0.2">
      <c r="C50" s="90">
        <v>43</v>
      </c>
      <c r="D50" s="127" t="s">
        <v>228</v>
      </c>
      <c r="E50" s="92">
        <v>4892</v>
      </c>
      <c r="F50" s="93">
        <v>1</v>
      </c>
      <c r="G50" s="94">
        <v>3368</v>
      </c>
      <c r="H50" s="96">
        <v>5225</v>
      </c>
      <c r="I50" s="112">
        <v>5101</v>
      </c>
      <c r="J50" s="97">
        <f t="shared" si="24"/>
        <v>-6.3732057416267907</v>
      </c>
      <c r="K50" s="98">
        <f t="shared" si="25"/>
        <v>-4.0972358361105705</v>
      </c>
      <c r="L50" s="99">
        <f t="shared" si="26"/>
        <v>-6.3732057416267907</v>
      </c>
      <c r="M50" s="100">
        <v>2</v>
      </c>
      <c r="N50" s="101">
        <v>100</v>
      </c>
      <c r="O50" s="92">
        <v>3827</v>
      </c>
      <c r="P50" s="100">
        <v>5</v>
      </c>
      <c r="Q50" s="102" t="s">
        <v>86</v>
      </c>
      <c r="R50" s="96">
        <v>111084</v>
      </c>
      <c r="S50" s="103">
        <f t="shared" si="27"/>
        <v>2.7485154394299287</v>
      </c>
      <c r="T50" s="104">
        <v>2.48</v>
      </c>
      <c r="U50" s="104">
        <v>500.76</v>
      </c>
      <c r="V50" s="103">
        <f t="shared" si="28"/>
        <v>6.2666152019002386</v>
      </c>
      <c r="W50" s="103">
        <v>0.71</v>
      </c>
      <c r="X50" s="103">
        <v>1.57</v>
      </c>
      <c r="Y50" s="98">
        <f t="shared" si="29"/>
        <v>2.2800000000000002</v>
      </c>
      <c r="Z50" s="99">
        <f t="shared" si="30"/>
        <v>1.2514208806414728</v>
      </c>
      <c r="AA50" s="100">
        <v>5</v>
      </c>
      <c r="AB50" s="102">
        <v>151169</v>
      </c>
      <c r="AC50" s="105">
        <v>445</v>
      </c>
      <c r="AD50" s="106">
        <f t="shared" si="41"/>
        <v>3071.6988584474884</v>
      </c>
      <c r="AE50" s="100">
        <v>1</v>
      </c>
      <c r="AF50" s="107"/>
      <c r="AG50" s="153"/>
      <c r="AH50" s="154"/>
      <c r="AI50" s="155"/>
      <c r="AJ50" s="92" t="s">
        <v>87</v>
      </c>
      <c r="AK50" s="100">
        <v>0</v>
      </c>
      <c r="AL50" s="110">
        <v>414.16164383561642</v>
      </c>
      <c r="AM50" s="111">
        <v>602.75412748511371</v>
      </c>
      <c r="AN50" s="112">
        <v>1100</v>
      </c>
      <c r="AO50" s="113">
        <f t="shared" si="42"/>
        <v>0.37651058530510584</v>
      </c>
      <c r="AP50" s="114">
        <f t="shared" si="43"/>
        <v>0.54795829771373972</v>
      </c>
      <c r="AQ50" s="92" t="s">
        <v>87</v>
      </c>
      <c r="AR50" s="100">
        <v>0</v>
      </c>
      <c r="AS50" s="110">
        <v>602.75412748511371</v>
      </c>
      <c r="AT50" s="105">
        <v>1100</v>
      </c>
      <c r="AU50" s="115">
        <f t="shared" si="44"/>
        <v>1.8249563957190269</v>
      </c>
      <c r="AV50" s="100">
        <v>1</v>
      </c>
      <c r="AW50" s="102">
        <v>130688</v>
      </c>
      <c r="AX50" s="105">
        <v>151169</v>
      </c>
      <c r="AY50" s="116">
        <f t="shared" si="35"/>
        <v>0.15671676052889325</v>
      </c>
      <c r="AZ50" s="105">
        <v>1</v>
      </c>
      <c r="BA50" s="117" t="s">
        <v>117</v>
      </c>
      <c r="BB50" s="105">
        <v>4</v>
      </c>
      <c r="BC50" s="118" t="s">
        <v>229</v>
      </c>
      <c r="BD50" s="100">
        <v>5</v>
      </c>
      <c r="BE50" s="156" t="s">
        <v>104</v>
      </c>
      <c r="BF50" s="93">
        <v>0</v>
      </c>
      <c r="BG50" s="111">
        <v>1692736</v>
      </c>
      <c r="BH50" s="120">
        <v>6055695</v>
      </c>
      <c r="BI50" s="121">
        <f t="shared" si="45"/>
        <v>3.5774598047185147</v>
      </c>
      <c r="BJ50" s="100">
        <v>0</v>
      </c>
      <c r="BK50" s="102">
        <v>151169</v>
      </c>
      <c r="BL50" s="105">
        <v>163737</v>
      </c>
      <c r="BM50" s="122">
        <f t="shared" si="46"/>
        <v>1.083138738762577</v>
      </c>
      <c r="BN50" s="100">
        <v>3</v>
      </c>
      <c r="BO50" s="123" t="s">
        <v>170</v>
      </c>
      <c r="BP50" s="105">
        <v>1</v>
      </c>
      <c r="BQ50" s="337">
        <v>0</v>
      </c>
      <c r="BR50" s="106">
        <f t="shared" si="38"/>
        <v>0</v>
      </c>
      <c r="BS50" s="317">
        <v>5</v>
      </c>
      <c r="BT50" s="269">
        <f t="shared" si="39"/>
        <v>18</v>
      </c>
      <c r="BU50" s="126">
        <f t="shared" si="40"/>
        <v>13</v>
      </c>
    </row>
    <row r="51" spans="3:73" s="89" customFormat="1" ht="78.75" hidden="1" x14ac:dyDescent="0.2">
      <c r="C51" s="90">
        <v>44</v>
      </c>
      <c r="D51" s="127" t="s">
        <v>230</v>
      </c>
      <c r="E51" s="92">
        <v>6116</v>
      </c>
      <c r="F51" s="93">
        <v>1</v>
      </c>
      <c r="G51" s="94">
        <v>2470</v>
      </c>
      <c r="H51" s="96">
        <v>3989</v>
      </c>
      <c r="I51" s="112">
        <v>6437</v>
      </c>
      <c r="J51" s="97">
        <f t="shared" si="24"/>
        <v>53.321634494860859</v>
      </c>
      <c r="K51" s="98">
        <f t="shared" si="25"/>
        <v>-4.9867950908808467</v>
      </c>
      <c r="L51" s="99">
        <f t="shared" si="26"/>
        <v>53.321634494860859</v>
      </c>
      <c r="M51" s="100">
        <v>5</v>
      </c>
      <c r="N51" s="101">
        <v>100</v>
      </c>
      <c r="O51" s="92">
        <v>3008</v>
      </c>
      <c r="P51" s="100">
        <v>5</v>
      </c>
      <c r="Q51" s="102" t="s">
        <v>86</v>
      </c>
      <c r="R51" s="96">
        <v>88845</v>
      </c>
      <c r="S51" s="103">
        <f t="shared" si="27"/>
        <v>2.9974696356275303</v>
      </c>
      <c r="T51" s="104" t="s">
        <v>231</v>
      </c>
      <c r="U51" s="104">
        <v>590.78</v>
      </c>
      <c r="V51" s="103">
        <f t="shared" si="28"/>
        <v>6.2946862348178136</v>
      </c>
      <c r="W51" s="103">
        <v>0.88</v>
      </c>
      <c r="X51" s="103">
        <v>1.22</v>
      </c>
      <c r="Y51" s="98">
        <f t="shared" si="29"/>
        <v>2.1</v>
      </c>
      <c r="Z51" s="99">
        <f t="shared" si="30"/>
        <v>1.065487361592778</v>
      </c>
      <c r="AA51" s="100">
        <v>5</v>
      </c>
      <c r="AB51" s="102">
        <v>126273</v>
      </c>
      <c r="AC51" s="105">
        <v>716</v>
      </c>
      <c r="AD51" s="106">
        <f t="shared" si="41"/>
        <v>4128.3775342465751</v>
      </c>
      <c r="AE51" s="100">
        <v>1</v>
      </c>
      <c r="AF51" s="107"/>
      <c r="AG51" s="153"/>
      <c r="AH51" s="154"/>
      <c r="AI51" s="155">
        <v>1.1986225364092484</v>
      </c>
      <c r="AJ51" s="130" t="s">
        <v>94</v>
      </c>
      <c r="AK51" s="100">
        <v>3</v>
      </c>
      <c r="AL51" s="110">
        <v>345.95342465753424</v>
      </c>
      <c r="AM51" s="111">
        <v>990.06221507403916</v>
      </c>
      <c r="AN51" s="112">
        <v>826</v>
      </c>
      <c r="AO51" s="113">
        <f t="shared" si="42"/>
        <v>0.41882981193406082</v>
      </c>
      <c r="AP51" s="114">
        <f t="shared" si="43"/>
        <v>1.1986225364092484</v>
      </c>
      <c r="AQ51" s="92" t="s">
        <v>232</v>
      </c>
      <c r="AR51" s="158">
        <v>3</v>
      </c>
      <c r="AS51" s="110">
        <v>990.06221507403916</v>
      </c>
      <c r="AT51" s="105">
        <v>826</v>
      </c>
      <c r="AU51" s="115">
        <f t="shared" si="44"/>
        <v>0.83429100456907124</v>
      </c>
      <c r="AV51" s="100">
        <v>0</v>
      </c>
      <c r="AW51" s="102">
        <v>116372</v>
      </c>
      <c r="AX51" s="105">
        <v>126273</v>
      </c>
      <c r="AY51" s="116">
        <f t="shared" si="35"/>
        <v>8.5080603581617564E-2</v>
      </c>
      <c r="AZ51" s="105">
        <v>0</v>
      </c>
      <c r="BA51" s="117" t="s">
        <v>117</v>
      </c>
      <c r="BB51" s="105">
        <v>4</v>
      </c>
      <c r="BC51" s="118" t="s">
        <v>103</v>
      </c>
      <c r="BD51" s="100">
        <v>5</v>
      </c>
      <c r="BE51" s="119" t="s">
        <v>233</v>
      </c>
      <c r="BF51" s="93">
        <v>5</v>
      </c>
      <c r="BG51" s="111">
        <v>234672</v>
      </c>
      <c r="BH51" s="120">
        <v>285000</v>
      </c>
      <c r="BI51" s="121">
        <f t="shared" si="45"/>
        <v>1.2144610349764777</v>
      </c>
      <c r="BJ51" s="100">
        <v>0</v>
      </c>
      <c r="BK51" s="102">
        <v>126273</v>
      </c>
      <c r="BL51" s="105">
        <v>178150</v>
      </c>
      <c r="BM51" s="122">
        <f t="shared" si="46"/>
        <v>1.4108320860358112</v>
      </c>
      <c r="BN51" s="100">
        <v>3</v>
      </c>
      <c r="BO51" s="123" t="s">
        <v>105</v>
      </c>
      <c r="BP51" s="105">
        <v>0</v>
      </c>
      <c r="BQ51" s="337">
        <v>0</v>
      </c>
      <c r="BR51" s="106">
        <f t="shared" si="38"/>
        <v>0</v>
      </c>
      <c r="BS51" s="317">
        <v>5</v>
      </c>
      <c r="BT51" s="269">
        <f t="shared" si="39"/>
        <v>28</v>
      </c>
      <c r="BU51" s="126">
        <f t="shared" si="40"/>
        <v>23</v>
      </c>
    </row>
    <row r="52" spans="3:73" s="89" customFormat="1" ht="56.25" hidden="1" x14ac:dyDescent="0.2">
      <c r="C52" s="90">
        <v>45</v>
      </c>
      <c r="D52" s="127" t="s">
        <v>234</v>
      </c>
      <c r="E52" s="92">
        <v>2427</v>
      </c>
      <c r="F52" s="93">
        <v>1</v>
      </c>
      <c r="G52" s="94">
        <v>1994</v>
      </c>
      <c r="H52" s="96">
        <v>2840</v>
      </c>
      <c r="I52" s="112">
        <v>2835</v>
      </c>
      <c r="J52" s="97">
        <f t="shared" si="24"/>
        <v>-14.542253521126753</v>
      </c>
      <c r="K52" s="98">
        <f t="shared" si="25"/>
        <v>-14.391534391534393</v>
      </c>
      <c r="L52" s="99">
        <f t="shared" si="26"/>
        <v>-14.542253521126753</v>
      </c>
      <c r="M52" s="100">
        <v>1</v>
      </c>
      <c r="N52" s="101">
        <v>90.811701689328387</v>
      </c>
      <c r="O52" s="92">
        <v>2204</v>
      </c>
      <c r="P52" s="100">
        <v>4</v>
      </c>
      <c r="Q52" s="102" t="s">
        <v>86</v>
      </c>
      <c r="R52" s="96">
        <v>41523</v>
      </c>
      <c r="S52" s="103">
        <f t="shared" si="27"/>
        <v>1.7353309929789367</v>
      </c>
      <c r="T52" s="104">
        <v>2.25</v>
      </c>
      <c r="U52" s="104">
        <v>376.14</v>
      </c>
      <c r="V52" s="103">
        <f t="shared" si="28"/>
        <v>4.1821476930792381</v>
      </c>
      <c r="W52" s="103">
        <v>0.96</v>
      </c>
      <c r="X52" s="103">
        <v>1.45</v>
      </c>
      <c r="Y52" s="98">
        <f t="shared" si="29"/>
        <v>2.41</v>
      </c>
      <c r="Z52" s="99">
        <f t="shared" si="30"/>
        <v>1.1118593324504809</v>
      </c>
      <c r="AA52" s="100">
        <v>5</v>
      </c>
      <c r="AB52" s="102">
        <v>92053</v>
      </c>
      <c r="AC52" s="105">
        <v>295</v>
      </c>
      <c r="AD52" s="106">
        <f t="shared" si="41"/>
        <v>1239.9833333333333</v>
      </c>
      <c r="AE52" s="100">
        <v>1</v>
      </c>
      <c r="AF52" s="107"/>
      <c r="AG52" s="153"/>
      <c r="AH52" s="154"/>
      <c r="AI52" s="155"/>
      <c r="AJ52" s="92" t="s">
        <v>87</v>
      </c>
      <c r="AK52" s="100">
        <v>0</v>
      </c>
      <c r="AL52" s="110">
        <v>252.2</v>
      </c>
      <c r="AM52" s="111">
        <v>281.75580027754495</v>
      </c>
      <c r="AN52" s="112">
        <v>600</v>
      </c>
      <c r="AO52" s="113">
        <f t="shared" si="42"/>
        <v>0.42033333333333334</v>
      </c>
      <c r="AP52" s="114">
        <f t="shared" si="43"/>
        <v>0.46959300046257491</v>
      </c>
      <c r="AQ52" s="92" t="s">
        <v>87</v>
      </c>
      <c r="AR52" s="158">
        <v>0</v>
      </c>
      <c r="AS52" s="110">
        <v>281.75580027754495</v>
      </c>
      <c r="AT52" s="105">
        <v>600</v>
      </c>
      <c r="AU52" s="115">
        <f t="shared" si="44"/>
        <v>2.1295036319002731</v>
      </c>
      <c r="AV52" s="100">
        <v>1</v>
      </c>
      <c r="AW52" s="102">
        <v>49679</v>
      </c>
      <c r="AX52" s="105">
        <v>92053</v>
      </c>
      <c r="AY52" s="116">
        <f t="shared" si="35"/>
        <v>0.85295597737474582</v>
      </c>
      <c r="AZ52" s="105">
        <v>4</v>
      </c>
      <c r="BA52" s="117" t="s">
        <v>88</v>
      </c>
      <c r="BB52" s="105">
        <v>3</v>
      </c>
      <c r="BC52" s="118" t="s">
        <v>154</v>
      </c>
      <c r="BD52" s="100">
        <v>5</v>
      </c>
      <c r="BE52" s="119" t="s">
        <v>104</v>
      </c>
      <c r="BF52" s="93">
        <v>0</v>
      </c>
      <c r="BG52" s="111" t="s">
        <v>235</v>
      </c>
      <c r="BH52" s="120">
        <v>287780.90999999997</v>
      </c>
      <c r="BI52" s="121">
        <f t="shared" si="45"/>
        <v>0.22863016974413647</v>
      </c>
      <c r="BJ52" s="100">
        <v>3</v>
      </c>
      <c r="BK52" s="102">
        <v>92053</v>
      </c>
      <c r="BL52" s="105">
        <v>84108</v>
      </c>
      <c r="BM52" s="122">
        <f t="shared" si="46"/>
        <v>0.91369102582208073</v>
      </c>
      <c r="BN52" s="100">
        <f t="shared" ref="BN52:BN60" si="47">IF(BM52&lt;1,1,IF(BM52&gt;1&lt;1.5,3,5))</f>
        <v>1</v>
      </c>
      <c r="BO52" s="123" t="s">
        <v>105</v>
      </c>
      <c r="BP52" s="105">
        <v>0</v>
      </c>
      <c r="BQ52" s="337">
        <v>0</v>
      </c>
      <c r="BR52" s="106">
        <f t="shared" si="38"/>
        <v>0</v>
      </c>
      <c r="BS52" s="317">
        <v>5</v>
      </c>
      <c r="BT52" s="269">
        <f t="shared" si="39"/>
        <v>15</v>
      </c>
      <c r="BU52" s="126">
        <f t="shared" si="40"/>
        <v>10</v>
      </c>
    </row>
    <row r="53" spans="3:73" s="89" customFormat="1" ht="56.25" hidden="1" x14ac:dyDescent="0.2">
      <c r="C53" s="90">
        <v>46</v>
      </c>
      <c r="D53" s="127" t="s">
        <v>236</v>
      </c>
      <c r="E53" s="92">
        <v>1989</v>
      </c>
      <c r="F53" s="93">
        <v>0</v>
      </c>
      <c r="G53" s="94">
        <v>1626</v>
      </c>
      <c r="H53" s="96">
        <v>2483</v>
      </c>
      <c r="I53" s="112">
        <v>2001</v>
      </c>
      <c r="J53" s="97">
        <f t="shared" si="24"/>
        <v>-19.895287958115176</v>
      </c>
      <c r="K53" s="98">
        <f t="shared" si="25"/>
        <v>-0.59970014992504161</v>
      </c>
      <c r="L53" s="99">
        <f t="shared" si="26"/>
        <v>-19.895287958115176</v>
      </c>
      <c r="M53" s="100">
        <v>1</v>
      </c>
      <c r="N53" s="101">
        <v>81.749622926093508</v>
      </c>
      <c r="O53" s="92">
        <v>1626</v>
      </c>
      <c r="P53" s="100">
        <v>5</v>
      </c>
      <c r="Q53" s="102" t="s">
        <v>86</v>
      </c>
      <c r="R53" s="96">
        <v>49675</v>
      </c>
      <c r="S53" s="103">
        <f t="shared" si="27"/>
        <v>2.5458692086920869</v>
      </c>
      <c r="T53" s="104">
        <v>2.48</v>
      </c>
      <c r="U53" s="104">
        <v>500.76</v>
      </c>
      <c r="V53" s="103">
        <f t="shared" si="28"/>
        <v>4.4552711152111524</v>
      </c>
      <c r="W53" s="103">
        <v>0.61</v>
      </c>
      <c r="X53" s="103">
        <v>1.1399999999999999</v>
      </c>
      <c r="Y53" s="98">
        <f t="shared" si="29"/>
        <v>1.75</v>
      </c>
      <c r="Z53" s="99">
        <f t="shared" si="30"/>
        <v>0.88970187619042107</v>
      </c>
      <c r="AA53" s="100">
        <v>5</v>
      </c>
      <c r="AB53" s="102">
        <v>125355</v>
      </c>
      <c r="AC53" s="105">
        <v>234</v>
      </c>
      <c r="AD53" s="106">
        <f t="shared" si="41"/>
        <v>1339.4095890410958</v>
      </c>
      <c r="AE53" s="100">
        <v>1</v>
      </c>
      <c r="AF53" s="107"/>
      <c r="AG53" s="153"/>
      <c r="AH53" s="154"/>
      <c r="AI53" s="155"/>
      <c r="AJ53" s="92" t="s">
        <v>87</v>
      </c>
      <c r="AK53" s="100">
        <v>0</v>
      </c>
      <c r="AL53" s="110">
        <v>343.43835616438355</v>
      </c>
      <c r="AM53" s="111">
        <v>379.69921144416924</v>
      </c>
      <c r="AN53" s="112">
        <v>772</v>
      </c>
      <c r="AO53" s="113">
        <f t="shared" si="42"/>
        <v>0.44486833700049683</v>
      </c>
      <c r="AP53" s="114">
        <f t="shared" si="43"/>
        <v>0.49183835679296534</v>
      </c>
      <c r="AQ53" s="92" t="s">
        <v>87</v>
      </c>
      <c r="AR53" s="158">
        <v>0</v>
      </c>
      <c r="AS53" s="110">
        <v>379.69921144416924</v>
      </c>
      <c r="AT53" s="105">
        <v>772</v>
      </c>
      <c r="AU53" s="115">
        <f t="shared" si="44"/>
        <v>2.0331883152027941</v>
      </c>
      <c r="AV53" s="100">
        <v>1</v>
      </c>
      <c r="AW53" s="102">
        <v>59285</v>
      </c>
      <c r="AX53" s="105">
        <v>125355</v>
      </c>
      <c r="AY53" s="116">
        <f t="shared" si="35"/>
        <v>1.1144471620140002</v>
      </c>
      <c r="AZ53" s="105">
        <v>5</v>
      </c>
      <c r="BA53" s="117" t="s">
        <v>88</v>
      </c>
      <c r="BB53" s="105">
        <v>3</v>
      </c>
      <c r="BC53" s="118" t="s">
        <v>103</v>
      </c>
      <c r="BD53" s="100">
        <v>5</v>
      </c>
      <c r="BE53" s="156" t="s">
        <v>237</v>
      </c>
      <c r="BF53" s="93">
        <v>0</v>
      </c>
      <c r="BG53" s="111">
        <v>1480979</v>
      </c>
      <c r="BH53" s="120">
        <v>356498</v>
      </c>
      <c r="BI53" s="121">
        <f t="shared" si="45"/>
        <v>0.24071779545827457</v>
      </c>
      <c r="BJ53" s="100">
        <v>3</v>
      </c>
      <c r="BK53" s="102">
        <v>125355</v>
      </c>
      <c r="BL53" s="105">
        <v>105494</v>
      </c>
      <c r="BM53" s="122">
        <f t="shared" si="46"/>
        <v>0.84156196402217698</v>
      </c>
      <c r="BN53" s="100">
        <f t="shared" si="47"/>
        <v>1</v>
      </c>
      <c r="BO53" s="123" t="s">
        <v>105</v>
      </c>
      <c r="BP53" s="105">
        <v>0</v>
      </c>
      <c r="BQ53" s="337">
        <v>0</v>
      </c>
      <c r="BR53" s="106">
        <f t="shared" si="38"/>
        <v>0</v>
      </c>
      <c r="BS53" s="317">
        <v>5</v>
      </c>
      <c r="BT53" s="269">
        <f t="shared" si="39"/>
        <v>15</v>
      </c>
      <c r="BU53" s="126">
        <f t="shared" si="40"/>
        <v>10</v>
      </c>
    </row>
    <row r="54" spans="3:73" s="89" customFormat="1" ht="56.25" hidden="1" x14ac:dyDescent="0.2">
      <c r="C54" s="90">
        <v>47</v>
      </c>
      <c r="D54" s="127" t="s">
        <v>238</v>
      </c>
      <c r="E54" s="92">
        <v>3110</v>
      </c>
      <c r="F54" s="93">
        <v>1</v>
      </c>
      <c r="G54" s="94">
        <v>2898</v>
      </c>
      <c r="H54" s="96">
        <v>3059</v>
      </c>
      <c r="I54" s="112">
        <v>3118</v>
      </c>
      <c r="J54" s="97">
        <f t="shared" si="24"/>
        <v>1.6672115070284406</v>
      </c>
      <c r="K54" s="98">
        <f t="shared" si="25"/>
        <v>-0.25657472738934928</v>
      </c>
      <c r="L54" s="99">
        <f t="shared" si="26"/>
        <v>1.6672115070284406</v>
      </c>
      <c r="M54" s="100">
        <v>5</v>
      </c>
      <c r="N54" s="101">
        <v>97.170418006430864</v>
      </c>
      <c r="O54" s="92">
        <v>3022</v>
      </c>
      <c r="P54" s="100">
        <v>1</v>
      </c>
      <c r="Q54" s="102" t="s">
        <v>86</v>
      </c>
      <c r="R54" s="96">
        <v>63685</v>
      </c>
      <c r="S54" s="103">
        <f t="shared" si="27"/>
        <v>1.8312916954221301</v>
      </c>
      <c r="T54" s="104">
        <v>2.6</v>
      </c>
      <c r="U54" s="104">
        <v>590.78</v>
      </c>
      <c r="V54" s="103">
        <f t="shared" si="28"/>
        <v>3.7724608925695882</v>
      </c>
      <c r="W54" s="103">
        <v>0.91</v>
      </c>
      <c r="X54" s="103">
        <v>1.1499999999999999</v>
      </c>
      <c r="Y54" s="98">
        <f t="shared" si="29"/>
        <v>2.06</v>
      </c>
      <c r="Z54" s="99">
        <f t="shared" si="30"/>
        <v>0.6385559586596683</v>
      </c>
      <c r="AA54" s="100">
        <v>5</v>
      </c>
      <c r="AB54" s="102">
        <v>87866</v>
      </c>
      <c r="AC54" s="105">
        <v>375</v>
      </c>
      <c r="AD54" s="106">
        <f t="shared" si="41"/>
        <v>1504.5547945205481</v>
      </c>
      <c r="AE54" s="100">
        <v>1</v>
      </c>
      <c r="AF54" s="107"/>
      <c r="AG54" s="153"/>
      <c r="AH54" s="154"/>
      <c r="AI54" s="155"/>
      <c r="AJ54" s="92" t="s">
        <v>87</v>
      </c>
      <c r="AK54" s="100">
        <v>0</v>
      </c>
      <c r="AL54" s="110">
        <v>240.72876712328767</v>
      </c>
      <c r="AM54" s="111">
        <v>257.29982888529639</v>
      </c>
      <c r="AN54" s="112">
        <v>611</v>
      </c>
      <c r="AO54" s="113">
        <f t="shared" si="42"/>
        <v>0.39399143555366228</v>
      </c>
      <c r="AP54" s="114">
        <f t="shared" si="43"/>
        <v>0.42111264956676986</v>
      </c>
      <c r="AQ54" s="92" t="s">
        <v>87</v>
      </c>
      <c r="AR54" s="158">
        <v>0</v>
      </c>
      <c r="AS54" s="110">
        <v>257.29982888529639</v>
      </c>
      <c r="AT54" s="105">
        <v>611</v>
      </c>
      <c r="AU54" s="115">
        <f t="shared" si="44"/>
        <v>2.3746615092868262</v>
      </c>
      <c r="AV54" s="100">
        <v>1</v>
      </c>
      <c r="AW54" s="102">
        <v>82681</v>
      </c>
      <c r="AX54" s="105">
        <v>87866</v>
      </c>
      <c r="AY54" s="116">
        <f t="shared" si="35"/>
        <v>6.2710900932499605E-2</v>
      </c>
      <c r="AZ54" s="105">
        <v>0</v>
      </c>
      <c r="BA54" s="117" t="s">
        <v>88</v>
      </c>
      <c r="BB54" s="105">
        <v>3</v>
      </c>
      <c r="BC54" s="118" t="s">
        <v>103</v>
      </c>
      <c r="BD54" s="100">
        <v>5</v>
      </c>
      <c r="BE54" s="156" t="s">
        <v>104</v>
      </c>
      <c r="BF54" s="93">
        <v>0</v>
      </c>
      <c r="BG54" s="111">
        <v>5534349</v>
      </c>
      <c r="BH54" s="120">
        <v>4460437</v>
      </c>
      <c r="BI54" s="121">
        <f t="shared" si="45"/>
        <v>0.80595513582536993</v>
      </c>
      <c r="BJ54" s="100">
        <v>1</v>
      </c>
      <c r="BK54" s="102">
        <v>87866</v>
      </c>
      <c r="BL54" s="105">
        <v>152455</v>
      </c>
      <c r="BM54" s="122">
        <f t="shared" si="46"/>
        <v>1.7350852434388728</v>
      </c>
      <c r="BN54" s="100">
        <f t="shared" si="47"/>
        <v>5</v>
      </c>
      <c r="BO54" s="123" t="s">
        <v>105</v>
      </c>
      <c r="BP54" s="105">
        <v>0</v>
      </c>
      <c r="BQ54" s="337">
        <v>0</v>
      </c>
      <c r="BR54" s="106">
        <f t="shared" si="38"/>
        <v>0</v>
      </c>
      <c r="BS54" s="317">
        <v>5</v>
      </c>
      <c r="BT54" s="269">
        <f t="shared" si="39"/>
        <v>19</v>
      </c>
      <c r="BU54" s="126">
        <f t="shared" si="40"/>
        <v>14</v>
      </c>
    </row>
    <row r="55" spans="3:73" s="89" customFormat="1" ht="78.75" hidden="1" x14ac:dyDescent="0.2">
      <c r="C55" s="90">
        <v>48</v>
      </c>
      <c r="D55" s="127" t="s">
        <v>239</v>
      </c>
      <c r="E55" s="92">
        <v>666</v>
      </c>
      <c r="F55" s="93">
        <v>0</v>
      </c>
      <c r="G55" s="94">
        <v>537</v>
      </c>
      <c r="H55" s="96">
        <v>1010</v>
      </c>
      <c r="I55" s="199">
        <v>1010</v>
      </c>
      <c r="J55" s="97">
        <f t="shared" si="24"/>
        <v>-34.059405940594061</v>
      </c>
      <c r="K55" s="98">
        <f t="shared" si="25"/>
        <v>-34.059405940594061</v>
      </c>
      <c r="L55" s="99">
        <f t="shared" si="26"/>
        <v>-34.059405940594061</v>
      </c>
      <c r="M55" s="100">
        <v>1</v>
      </c>
      <c r="N55" s="101">
        <v>82.582582582582589</v>
      </c>
      <c r="O55" s="92">
        <v>550</v>
      </c>
      <c r="P55" s="100">
        <v>5</v>
      </c>
      <c r="Q55" s="102" t="s">
        <v>86</v>
      </c>
      <c r="R55" s="96">
        <v>8057</v>
      </c>
      <c r="S55" s="103">
        <f t="shared" si="27"/>
        <v>1.250310366232154</v>
      </c>
      <c r="T55" s="104">
        <v>2.5099999999999998</v>
      </c>
      <c r="U55" s="104">
        <v>430.99</v>
      </c>
      <c r="V55" s="103">
        <f t="shared" si="28"/>
        <v>3.7384279950341406</v>
      </c>
      <c r="W55" s="103">
        <v>1.4</v>
      </c>
      <c r="X55" s="103">
        <v>1.59</v>
      </c>
      <c r="Y55" s="98">
        <f t="shared" si="29"/>
        <v>2.99</v>
      </c>
      <c r="Z55" s="99">
        <f t="shared" si="30"/>
        <v>0.86740481102441835</v>
      </c>
      <c r="AA55" s="100">
        <v>5</v>
      </c>
      <c r="AB55" s="102">
        <v>31576</v>
      </c>
      <c r="AC55" s="105">
        <v>1931</v>
      </c>
      <c r="AD55" s="106">
        <f t="shared" si="41"/>
        <v>2784.1669406392693</v>
      </c>
      <c r="AE55" s="100">
        <v>1</v>
      </c>
      <c r="AF55" s="107"/>
      <c r="AG55" s="153"/>
      <c r="AH55" s="154"/>
      <c r="AI55" s="155"/>
      <c r="AJ55" s="92" t="s">
        <v>87</v>
      </c>
      <c r="AK55" s="100">
        <v>0</v>
      </c>
      <c r="AL55" s="110">
        <v>86.509589041095893</v>
      </c>
      <c r="AM55" s="111">
        <v>104.60861712711412</v>
      </c>
      <c r="AN55" s="112">
        <v>450</v>
      </c>
      <c r="AO55" s="113">
        <f t="shared" si="42"/>
        <v>0.19224353120243531</v>
      </c>
      <c r="AP55" s="114">
        <f t="shared" si="43"/>
        <v>0.23246359361580915</v>
      </c>
      <c r="AQ55" s="92" t="s">
        <v>87</v>
      </c>
      <c r="AR55" s="158">
        <v>0</v>
      </c>
      <c r="AS55" s="110">
        <v>104.60861712711412</v>
      </c>
      <c r="AT55" s="105">
        <v>450</v>
      </c>
      <c r="AU55" s="115">
        <f t="shared" si="44"/>
        <v>4.3017488650403148</v>
      </c>
      <c r="AV55" s="100">
        <v>5</v>
      </c>
      <c r="AW55" s="102">
        <v>27500</v>
      </c>
      <c r="AX55" s="105">
        <v>31576</v>
      </c>
      <c r="AY55" s="116">
        <f t="shared" si="35"/>
        <v>0.1482181818181818</v>
      </c>
      <c r="AZ55" s="105">
        <v>1</v>
      </c>
      <c r="BA55" s="117" t="s">
        <v>88</v>
      </c>
      <c r="BB55" s="105">
        <v>3</v>
      </c>
      <c r="BC55" s="118" t="s">
        <v>203</v>
      </c>
      <c r="BD55" s="100">
        <v>2</v>
      </c>
      <c r="BE55" s="119" t="s">
        <v>104</v>
      </c>
      <c r="BF55" s="93">
        <v>0</v>
      </c>
      <c r="BG55" s="111" t="s">
        <v>137</v>
      </c>
      <c r="BH55" s="120" t="s">
        <v>137</v>
      </c>
      <c r="BI55" s="121" t="s">
        <v>137</v>
      </c>
      <c r="BJ55" s="168" t="s">
        <v>137</v>
      </c>
      <c r="BK55" s="102">
        <v>31576</v>
      </c>
      <c r="BL55" s="105">
        <v>138082</v>
      </c>
      <c r="BM55" s="122">
        <f t="shared" si="46"/>
        <v>4.3730048137826198</v>
      </c>
      <c r="BN55" s="100">
        <f t="shared" si="47"/>
        <v>5</v>
      </c>
      <c r="BO55" s="123" t="s">
        <v>105</v>
      </c>
      <c r="BP55" s="105">
        <v>0</v>
      </c>
      <c r="BQ55" s="337">
        <v>0</v>
      </c>
      <c r="BR55" s="106">
        <f t="shared" si="38"/>
        <v>0</v>
      </c>
      <c r="BS55" s="317">
        <v>5</v>
      </c>
      <c r="BT55" s="269">
        <f t="shared" si="39"/>
        <v>12</v>
      </c>
      <c r="BU55" s="126">
        <f t="shared" si="40"/>
        <v>7</v>
      </c>
    </row>
    <row r="56" spans="3:73" s="89" customFormat="1" ht="78.75" hidden="1" x14ac:dyDescent="0.2">
      <c r="C56" s="90">
        <v>49</v>
      </c>
      <c r="D56" s="127" t="s">
        <v>240</v>
      </c>
      <c r="E56" s="92">
        <v>3585</v>
      </c>
      <c r="F56" s="93">
        <v>1</v>
      </c>
      <c r="G56" s="94">
        <v>2743</v>
      </c>
      <c r="H56" s="96">
        <v>4263</v>
      </c>
      <c r="I56" s="96">
        <v>4044</v>
      </c>
      <c r="J56" s="97">
        <f t="shared" si="24"/>
        <v>-15.904292751583398</v>
      </c>
      <c r="K56" s="98">
        <f t="shared" si="25"/>
        <v>-11.350148367952514</v>
      </c>
      <c r="L56" s="99">
        <f t="shared" si="26"/>
        <v>-15.904292751583398</v>
      </c>
      <c r="M56" s="100">
        <v>1</v>
      </c>
      <c r="N56" s="101">
        <v>92.21757322175732</v>
      </c>
      <c r="O56" s="92">
        <v>3306</v>
      </c>
      <c r="P56" s="100">
        <v>3</v>
      </c>
      <c r="Q56" s="102" t="s">
        <v>111</v>
      </c>
      <c r="R56" s="96">
        <v>72560</v>
      </c>
      <c r="S56" s="103">
        <f t="shared" si="27"/>
        <v>2.204399076436991</v>
      </c>
      <c r="T56" s="104">
        <v>2.35</v>
      </c>
      <c r="U56" s="104">
        <v>467.41</v>
      </c>
      <c r="V56" s="103">
        <f t="shared" si="28"/>
        <v>5.8857455340867659</v>
      </c>
      <c r="W56" s="103">
        <v>1.42</v>
      </c>
      <c r="X56" s="103">
        <v>1.25</v>
      </c>
      <c r="Y56" s="98">
        <f t="shared" si="29"/>
        <v>2.67</v>
      </c>
      <c r="Z56" s="99">
        <f t="shared" si="30"/>
        <v>1.2592254196715442</v>
      </c>
      <c r="AA56" s="100">
        <v>5</v>
      </c>
      <c r="AB56" s="102">
        <v>187515</v>
      </c>
      <c r="AC56" s="105">
        <v>595</v>
      </c>
      <c r="AD56" s="106">
        <f t="shared" si="41"/>
        <v>5094.5856164383558</v>
      </c>
      <c r="AE56" s="100">
        <v>1</v>
      </c>
      <c r="AF56" s="107"/>
      <c r="AG56" s="153"/>
      <c r="AH56" s="154"/>
      <c r="AI56" s="155">
        <v>0.75923257176744374</v>
      </c>
      <c r="AJ56" s="130" t="s">
        <v>94</v>
      </c>
      <c r="AK56" s="100">
        <v>3</v>
      </c>
      <c r="AL56" s="110">
        <v>513.7397260273973</v>
      </c>
      <c r="AM56" s="111">
        <v>607.38605741395497</v>
      </c>
      <c r="AN56" s="112">
        <v>800</v>
      </c>
      <c r="AO56" s="113">
        <f t="shared" si="42"/>
        <v>0.64217465753424663</v>
      </c>
      <c r="AP56" s="114">
        <f t="shared" si="43"/>
        <v>0.75923257176744374</v>
      </c>
      <c r="AQ56" s="92" t="s">
        <v>241</v>
      </c>
      <c r="AR56" s="158">
        <v>3</v>
      </c>
      <c r="AS56" s="110">
        <v>607.38605741395497</v>
      </c>
      <c r="AT56" s="105">
        <v>800</v>
      </c>
      <c r="AU56" s="115">
        <f t="shared" si="44"/>
        <v>1.317119466663641</v>
      </c>
      <c r="AV56" s="100">
        <v>0</v>
      </c>
      <c r="AW56" s="102">
        <v>72560</v>
      </c>
      <c r="AX56" s="105">
        <v>187515</v>
      </c>
      <c r="AY56" s="116">
        <f t="shared" si="35"/>
        <v>1.5842750826901875</v>
      </c>
      <c r="AZ56" s="105">
        <v>5</v>
      </c>
      <c r="BA56" s="117" t="s">
        <v>88</v>
      </c>
      <c r="BB56" s="105">
        <v>3</v>
      </c>
      <c r="BC56" s="118" t="s">
        <v>218</v>
      </c>
      <c r="BD56" s="100">
        <v>2</v>
      </c>
      <c r="BE56" s="156" t="s">
        <v>108</v>
      </c>
      <c r="BF56" s="93">
        <v>2</v>
      </c>
      <c r="BG56" s="111">
        <v>2157151</v>
      </c>
      <c r="BH56" s="120">
        <v>5712238</v>
      </c>
      <c r="BI56" s="121">
        <f>BH56/BG56</f>
        <v>2.6480473550530306</v>
      </c>
      <c r="BJ56" s="100">
        <v>0</v>
      </c>
      <c r="BK56" s="102">
        <v>187515</v>
      </c>
      <c r="BL56" s="105">
        <v>127171</v>
      </c>
      <c r="BM56" s="122">
        <f t="shared" si="46"/>
        <v>0.67819107804708956</v>
      </c>
      <c r="BN56" s="100">
        <f t="shared" si="47"/>
        <v>1</v>
      </c>
      <c r="BO56" s="123" t="s">
        <v>242</v>
      </c>
      <c r="BP56" s="105">
        <v>5</v>
      </c>
      <c r="BQ56" s="337">
        <v>0</v>
      </c>
      <c r="BR56" s="106">
        <f t="shared" si="38"/>
        <v>0</v>
      </c>
      <c r="BS56" s="317">
        <v>5</v>
      </c>
      <c r="BT56" s="269">
        <f t="shared" si="39"/>
        <v>22</v>
      </c>
      <c r="BU56" s="126">
        <f t="shared" si="40"/>
        <v>17</v>
      </c>
    </row>
    <row r="57" spans="3:73" s="89" customFormat="1" ht="56.25" hidden="1" x14ac:dyDescent="0.2">
      <c r="C57" s="90">
        <v>50</v>
      </c>
      <c r="D57" s="127" t="s">
        <v>243</v>
      </c>
      <c r="E57" s="92">
        <v>2077</v>
      </c>
      <c r="F57" s="93">
        <v>1</v>
      </c>
      <c r="G57" s="94">
        <v>972</v>
      </c>
      <c r="H57" s="96">
        <v>2368</v>
      </c>
      <c r="I57" s="96">
        <v>2257</v>
      </c>
      <c r="J57" s="97">
        <f t="shared" si="24"/>
        <v>-12.288851351351354</v>
      </c>
      <c r="K57" s="98">
        <f t="shared" si="25"/>
        <v>-7.975188303057152</v>
      </c>
      <c r="L57" s="99">
        <f t="shared" si="26"/>
        <v>-12.288851351351354</v>
      </c>
      <c r="M57" s="100">
        <v>1</v>
      </c>
      <c r="N57" s="101">
        <v>52.768415984593162</v>
      </c>
      <c r="O57" s="92">
        <v>1038</v>
      </c>
      <c r="P57" s="100">
        <v>5</v>
      </c>
      <c r="Q57" s="102" t="s">
        <v>86</v>
      </c>
      <c r="R57" s="96">
        <v>21151</v>
      </c>
      <c r="S57" s="103">
        <f t="shared" si="27"/>
        <v>1.8133573388203017</v>
      </c>
      <c r="T57" s="104">
        <v>2.25</v>
      </c>
      <c r="U57" s="104">
        <v>376.14</v>
      </c>
      <c r="V57" s="103">
        <f t="shared" si="28"/>
        <v>4.5333933470507546</v>
      </c>
      <c r="W57" s="103">
        <v>1.03</v>
      </c>
      <c r="X57" s="103">
        <v>1.47</v>
      </c>
      <c r="Y57" s="98">
        <f t="shared" si="29"/>
        <v>2.5</v>
      </c>
      <c r="Z57" s="99">
        <f t="shared" si="30"/>
        <v>1.2052409600283815</v>
      </c>
      <c r="AA57" s="100">
        <v>5</v>
      </c>
      <c r="AB57" s="102">
        <v>35895</v>
      </c>
      <c r="AC57" s="105">
        <v>140</v>
      </c>
      <c r="AD57" s="106">
        <f t="shared" si="41"/>
        <v>229.46575342465752</v>
      </c>
      <c r="AE57" s="100">
        <v>0</v>
      </c>
      <c r="AF57" s="107"/>
      <c r="AG57" s="153"/>
      <c r="AH57" s="154"/>
      <c r="AI57" s="155"/>
      <c r="AJ57" s="92" t="s">
        <v>87</v>
      </c>
      <c r="AK57" s="100">
        <v>0</v>
      </c>
      <c r="AL57" s="110">
        <v>98.342465753424662</v>
      </c>
      <c r="AM57" s="111">
        <v>177.9518011161847</v>
      </c>
      <c r="AN57" s="112">
        <v>400</v>
      </c>
      <c r="AO57" s="113">
        <f t="shared" si="42"/>
        <v>0.24585616438356164</v>
      </c>
      <c r="AP57" s="114">
        <f t="shared" si="43"/>
        <v>0.44487950279046173</v>
      </c>
      <c r="AQ57" s="92" t="s">
        <v>87</v>
      </c>
      <c r="AR57" s="158">
        <v>0</v>
      </c>
      <c r="AS57" s="110">
        <v>177.9518011161847</v>
      </c>
      <c r="AT57" s="105">
        <v>400</v>
      </c>
      <c r="AU57" s="115">
        <f t="shared" si="44"/>
        <v>2.2477996709841674</v>
      </c>
      <c r="AV57" s="100">
        <v>1</v>
      </c>
      <c r="AW57" s="102">
        <v>25560</v>
      </c>
      <c r="AX57" s="105">
        <v>35895</v>
      </c>
      <c r="AY57" s="116">
        <f t="shared" si="35"/>
        <v>0.40434272300469482</v>
      </c>
      <c r="AZ57" s="105">
        <v>2</v>
      </c>
      <c r="BA57" s="117" t="s">
        <v>202</v>
      </c>
      <c r="BB57" s="105">
        <v>2</v>
      </c>
      <c r="BC57" s="118" t="s">
        <v>103</v>
      </c>
      <c r="BD57" s="100">
        <v>5</v>
      </c>
      <c r="BE57" s="156" t="s">
        <v>108</v>
      </c>
      <c r="BF57" s="93">
        <v>2</v>
      </c>
      <c r="BG57" s="111">
        <v>1707667</v>
      </c>
      <c r="BH57" s="120">
        <v>0</v>
      </c>
      <c r="BI57" s="121">
        <f>BH57/BG57</f>
        <v>0</v>
      </c>
      <c r="BJ57" s="100">
        <v>5</v>
      </c>
      <c r="BK57" s="102">
        <v>35895</v>
      </c>
      <c r="BL57" s="105">
        <v>82155</v>
      </c>
      <c r="BM57" s="122">
        <f t="shared" si="46"/>
        <v>2.2887588800668617</v>
      </c>
      <c r="BN57" s="100">
        <f t="shared" si="47"/>
        <v>5</v>
      </c>
      <c r="BO57" s="123" t="s">
        <v>170</v>
      </c>
      <c r="BP57" s="105">
        <v>1</v>
      </c>
      <c r="BQ57" s="337">
        <v>0</v>
      </c>
      <c r="BR57" s="106">
        <f t="shared" si="38"/>
        <v>0</v>
      </c>
      <c r="BS57" s="317">
        <v>5</v>
      </c>
      <c r="BT57" s="269">
        <f t="shared" si="39"/>
        <v>16</v>
      </c>
      <c r="BU57" s="126">
        <f t="shared" si="40"/>
        <v>11</v>
      </c>
    </row>
    <row r="58" spans="3:73" s="89" customFormat="1" ht="56.25" hidden="1" x14ac:dyDescent="0.2">
      <c r="C58" s="90">
        <v>51</v>
      </c>
      <c r="D58" s="127" t="s">
        <v>244</v>
      </c>
      <c r="E58" s="92">
        <v>2159</v>
      </c>
      <c r="F58" s="93">
        <v>1</v>
      </c>
      <c r="G58" s="94">
        <v>1353</v>
      </c>
      <c r="H58" s="96">
        <v>2122</v>
      </c>
      <c r="I58" s="199">
        <v>2628</v>
      </c>
      <c r="J58" s="97">
        <f t="shared" si="24"/>
        <v>1.7436380772855671</v>
      </c>
      <c r="K58" s="98">
        <f t="shared" si="25"/>
        <v>-17.846270928462701</v>
      </c>
      <c r="L58" s="99">
        <f t="shared" si="26"/>
        <v>1.7436380772855671</v>
      </c>
      <c r="M58" s="100">
        <v>5</v>
      </c>
      <c r="N58" s="101">
        <v>70.958777211672071</v>
      </c>
      <c r="O58" s="92">
        <v>1532</v>
      </c>
      <c r="P58" s="100">
        <v>5</v>
      </c>
      <c r="Q58" s="102" t="s">
        <v>111</v>
      </c>
      <c r="R58" s="96">
        <v>40300</v>
      </c>
      <c r="S58" s="103">
        <f t="shared" si="27"/>
        <v>2.482138457748214</v>
      </c>
      <c r="T58" s="104">
        <v>2.6</v>
      </c>
      <c r="U58" s="104">
        <v>590.78</v>
      </c>
      <c r="V58" s="103">
        <f t="shared" si="28"/>
        <v>6.8010593742301069</v>
      </c>
      <c r="W58" s="103">
        <v>1.04</v>
      </c>
      <c r="X58" s="103">
        <v>1.7</v>
      </c>
      <c r="Y58" s="98">
        <f t="shared" si="29"/>
        <v>2.74</v>
      </c>
      <c r="Z58" s="99">
        <f t="shared" si="30"/>
        <v>1.1512000024086981</v>
      </c>
      <c r="AA58" s="100">
        <v>5</v>
      </c>
      <c r="AB58" s="102">
        <v>105000</v>
      </c>
      <c r="AC58" s="105">
        <v>650</v>
      </c>
      <c r="AD58" s="106">
        <f t="shared" si="41"/>
        <v>3116.4383561643835</v>
      </c>
      <c r="AE58" s="100">
        <v>1</v>
      </c>
      <c r="AF58" s="107"/>
      <c r="AG58" s="153"/>
      <c r="AH58" s="154"/>
      <c r="AI58" s="155">
        <v>0.70688900363474372</v>
      </c>
      <c r="AJ58" s="130" t="s">
        <v>94</v>
      </c>
      <c r="AK58" s="100">
        <v>3</v>
      </c>
      <c r="AL58" s="110">
        <v>287.67123287671234</v>
      </c>
      <c r="AM58" s="111">
        <v>353.44450181737187</v>
      </c>
      <c r="AN58" s="112">
        <v>500</v>
      </c>
      <c r="AO58" s="113">
        <f t="shared" si="42"/>
        <v>0.57534246575342463</v>
      </c>
      <c r="AP58" s="114">
        <f t="shared" si="43"/>
        <v>0.70688900363474372</v>
      </c>
      <c r="AQ58" s="92" t="s">
        <v>245</v>
      </c>
      <c r="AR58" s="158">
        <v>3</v>
      </c>
      <c r="AS58" s="110">
        <v>353.44450181737187</v>
      </c>
      <c r="AT58" s="105">
        <v>500</v>
      </c>
      <c r="AU58" s="115">
        <f t="shared" si="44"/>
        <v>1.4146492516620184</v>
      </c>
      <c r="AV58" s="100">
        <v>0</v>
      </c>
      <c r="AW58" s="102">
        <v>40300</v>
      </c>
      <c r="AX58" s="105">
        <v>105000</v>
      </c>
      <c r="AY58" s="116">
        <f t="shared" si="35"/>
        <v>1.6054590570719602</v>
      </c>
      <c r="AZ58" s="105">
        <v>5</v>
      </c>
      <c r="BA58" s="117" t="s">
        <v>88</v>
      </c>
      <c r="BB58" s="105">
        <v>3</v>
      </c>
      <c r="BC58" s="118" t="s">
        <v>103</v>
      </c>
      <c r="BD58" s="100">
        <v>5</v>
      </c>
      <c r="BE58" s="156" t="s">
        <v>108</v>
      </c>
      <c r="BF58" s="93">
        <v>2</v>
      </c>
      <c r="BG58" s="111">
        <v>2712298</v>
      </c>
      <c r="BH58" s="120">
        <v>1798738</v>
      </c>
      <c r="BI58" s="121">
        <f>BH58/BG58</f>
        <v>0.66317860353102798</v>
      </c>
      <c r="BJ58" s="100">
        <v>1</v>
      </c>
      <c r="BK58" s="102">
        <v>105000</v>
      </c>
      <c r="BL58" s="105">
        <v>93924</v>
      </c>
      <c r="BM58" s="122">
        <f t="shared" si="46"/>
        <v>0.89451428571428571</v>
      </c>
      <c r="BN58" s="100">
        <f t="shared" si="47"/>
        <v>1</v>
      </c>
      <c r="BO58" s="123" t="s">
        <v>246</v>
      </c>
      <c r="BP58" s="105">
        <v>3</v>
      </c>
      <c r="BQ58" s="337">
        <v>0</v>
      </c>
      <c r="BR58" s="106">
        <f t="shared" si="38"/>
        <v>0</v>
      </c>
      <c r="BS58" s="317">
        <v>5</v>
      </c>
      <c r="BT58" s="269">
        <f t="shared" si="39"/>
        <v>27</v>
      </c>
      <c r="BU58" s="126">
        <f t="shared" si="40"/>
        <v>22</v>
      </c>
    </row>
    <row r="59" spans="3:73" s="89" customFormat="1" ht="56.25" x14ac:dyDescent="0.2">
      <c r="C59" s="90">
        <v>52</v>
      </c>
      <c r="D59" s="127" t="s">
        <v>247</v>
      </c>
      <c r="E59" s="92">
        <v>5672</v>
      </c>
      <c r="F59" s="93">
        <v>1</v>
      </c>
      <c r="G59" s="94">
        <v>5078</v>
      </c>
      <c r="H59" s="96">
        <v>7313</v>
      </c>
      <c r="I59" s="112">
        <v>6449</v>
      </c>
      <c r="J59" s="97">
        <f t="shared" si="24"/>
        <v>-22.439491316833042</v>
      </c>
      <c r="K59" s="98">
        <f t="shared" si="25"/>
        <v>-12.048379593735461</v>
      </c>
      <c r="L59" s="99">
        <f t="shared" si="26"/>
        <v>-22.439491316833042</v>
      </c>
      <c r="M59" s="100">
        <v>1</v>
      </c>
      <c r="N59" s="101">
        <v>97.9901269393512</v>
      </c>
      <c r="O59" s="92">
        <v>5558</v>
      </c>
      <c r="P59" s="100">
        <v>1</v>
      </c>
      <c r="Q59" s="102" t="s">
        <v>111</v>
      </c>
      <c r="R59" s="96">
        <v>145509</v>
      </c>
      <c r="S59" s="103">
        <f t="shared" si="27"/>
        <v>2.3878987790468691</v>
      </c>
      <c r="T59" s="104">
        <v>2.6</v>
      </c>
      <c r="U59" s="104">
        <v>590.78</v>
      </c>
      <c r="V59" s="103">
        <f t="shared" si="28"/>
        <v>6.3040527766837338</v>
      </c>
      <c r="W59" s="103">
        <v>1.01</v>
      </c>
      <c r="X59" s="103">
        <v>1.63</v>
      </c>
      <c r="Y59" s="98">
        <f t="shared" si="29"/>
        <v>2.6399999999999997</v>
      </c>
      <c r="Z59" s="99">
        <f t="shared" si="30"/>
        <v>1.0670728150383788</v>
      </c>
      <c r="AA59" s="100">
        <v>5</v>
      </c>
      <c r="AB59" s="102">
        <v>272221</v>
      </c>
      <c r="AC59" s="105">
        <v>370</v>
      </c>
      <c r="AD59" s="106">
        <f t="shared" si="41"/>
        <v>4599.1675799086761</v>
      </c>
      <c r="AE59" s="100">
        <v>1</v>
      </c>
      <c r="AF59" s="107"/>
      <c r="AG59" s="153"/>
      <c r="AH59" s="154"/>
      <c r="AI59" s="155"/>
      <c r="AJ59" s="92" t="s">
        <v>87</v>
      </c>
      <c r="AK59" s="100">
        <v>0</v>
      </c>
      <c r="AL59" s="110">
        <v>745.81095890410961</v>
      </c>
      <c r="AM59" s="111">
        <v>990.08195185030831</v>
      </c>
      <c r="AN59" s="112">
        <v>4220</v>
      </c>
      <c r="AO59" s="113">
        <f t="shared" si="42"/>
        <v>0.17673245471661364</v>
      </c>
      <c r="AP59" s="114">
        <f t="shared" si="43"/>
        <v>0.23461657626784557</v>
      </c>
      <c r="AQ59" s="92" t="s">
        <v>87</v>
      </c>
      <c r="AR59" s="100">
        <v>0</v>
      </c>
      <c r="AS59" s="110">
        <v>990.08195185030831</v>
      </c>
      <c r="AT59" s="105">
        <v>4220</v>
      </c>
      <c r="AU59" s="115">
        <f t="shared" si="44"/>
        <v>4.2622734331370049</v>
      </c>
      <c r="AV59" s="100">
        <v>5</v>
      </c>
      <c r="AW59" s="102">
        <v>145509</v>
      </c>
      <c r="AX59" s="105">
        <v>272221</v>
      </c>
      <c r="AY59" s="116">
        <f t="shared" si="35"/>
        <v>0.87081898714168882</v>
      </c>
      <c r="AZ59" s="105">
        <v>4</v>
      </c>
      <c r="BA59" s="117" t="s">
        <v>88</v>
      </c>
      <c r="BB59" s="105">
        <v>3</v>
      </c>
      <c r="BC59" s="118" t="s">
        <v>103</v>
      </c>
      <c r="BD59" s="100">
        <v>5</v>
      </c>
      <c r="BE59" s="156" t="s">
        <v>108</v>
      </c>
      <c r="BF59" s="93">
        <v>2</v>
      </c>
      <c r="BG59" s="111">
        <v>3487446</v>
      </c>
      <c r="BH59" s="120">
        <v>0</v>
      </c>
      <c r="BI59" s="121">
        <f>BH59/BG59</f>
        <v>0</v>
      </c>
      <c r="BJ59" s="100">
        <v>5</v>
      </c>
      <c r="BK59" s="102">
        <v>272221</v>
      </c>
      <c r="BL59" s="105">
        <v>150150</v>
      </c>
      <c r="BM59" s="122">
        <f t="shared" si="46"/>
        <v>0.55157390502569603</v>
      </c>
      <c r="BN59" s="100">
        <f t="shared" si="47"/>
        <v>1</v>
      </c>
      <c r="BO59" s="123" t="s">
        <v>248</v>
      </c>
      <c r="BP59" s="105">
        <v>3</v>
      </c>
      <c r="BQ59" s="337">
        <v>50000</v>
      </c>
      <c r="BR59" s="106">
        <f t="shared" si="38"/>
        <v>8.8152327221438647</v>
      </c>
      <c r="BS59" s="317">
        <v>5</v>
      </c>
      <c r="BT59" s="269">
        <f t="shared" si="39"/>
        <v>20</v>
      </c>
      <c r="BU59" s="126">
        <f t="shared" si="40"/>
        <v>15</v>
      </c>
    </row>
    <row r="60" spans="3:73" s="89" customFormat="1" ht="22.5" hidden="1" x14ac:dyDescent="0.2">
      <c r="C60" s="90">
        <v>53</v>
      </c>
      <c r="D60" s="127" t="s">
        <v>249</v>
      </c>
      <c r="E60" s="92">
        <v>1954</v>
      </c>
      <c r="F60" s="93">
        <v>0</v>
      </c>
      <c r="G60" s="94">
        <v>1913</v>
      </c>
      <c r="H60" s="96">
        <v>2383</v>
      </c>
      <c r="I60" s="199">
        <v>2275</v>
      </c>
      <c r="J60" s="97">
        <f t="shared" si="24"/>
        <v>-18.002517834662186</v>
      </c>
      <c r="K60" s="98">
        <f t="shared" si="25"/>
        <v>-14.109890109890117</v>
      </c>
      <c r="L60" s="99">
        <f t="shared" si="26"/>
        <v>-18.002517834662186</v>
      </c>
      <c r="M60" s="100">
        <v>1</v>
      </c>
      <c r="N60" s="101">
        <v>100</v>
      </c>
      <c r="O60" s="92">
        <v>1954</v>
      </c>
      <c r="P60" s="100">
        <v>1</v>
      </c>
      <c r="Q60" s="102" t="s">
        <v>86</v>
      </c>
      <c r="R60" s="96">
        <v>63435</v>
      </c>
      <c r="S60" s="103">
        <f t="shared" si="27"/>
        <v>2.7633298484056454</v>
      </c>
      <c r="T60" s="104">
        <v>2.5099999999999998</v>
      </c>
      <c r="U60" s="104">
        <v>430.99</v>
      </c>
      <c r="V60" s="103">
        <f t="shared" si="28"/>
        <v>7.820223470987977</v>
      </c>
      <c r="W60" s="103">
        <v>1.24</v>
      </c>
      <c r="X60" s="103">
        <v>1.59</v>
      </c>
      <c r="Y60" s="98">
        <f t="shared" si="29"/>
        <v>2.83</v>
      </c>
      <c r="Z60" s="99">
        <f t="shared" si="30"/>
        <v>1.8144790995122804</v>
      </c>
      <c r="AA60" s="100">
        <v>5</v>
      </c>
      <c r="AB60" s="102">
        <v>80375</v>
      </c>
      <c r="AC60" s="105">
        <v>500</v>
      </c>
      <c r="AD60" s="106">
        <f t="shared" si="41"/>
        <v>1835.0456621004566</v>
      </c>
      <c r="AE60" s="100">
        <v>1</v>
      </c>
      <c r="AF60" s="107"/>
      <c r="AG60" s="153"/>
      <c r="AH60" s="154"/>
      <c r="AI60" s="155"/>
      <c r="AJ60" s="92" t="s">
        <v>87</v>
      </c>
      <c r="AK60" s="100">
        <v>0</v>
      </c>
      <c r="AL60" s="110">
        <v>220.20547945205479</v>
      </c>
      <c r="AM60" s="111">
        <v>224.18672099334759</v>
      </c>
      <c r="AN60" s="112">
        <v>1200</v>
      </c>
      <c r="AO60" s="113">
        <f t="shared" si="42"/>
        <v>0.18350456621004566</v>
      </c>
      <c r="AP60" s="114">
        <f t="shared" si="43"/>
        <v>0.18682226749445632</v>
      </c>
      <c r="AQ60" s="92" t="s">
        <v>87</v>
      </c>
      <c r="AR60" s="100">
        <v>0</v>
      </c>
      <c r="AS60" s="110">
        <v>224.18672099334759</v>
      </c>
      <c r="AT60" s="105">
        <v>1200</v>
      </c>
      <c r="AU60" s="115">
        <f t="shared" si="44"/>
        <v>5.3526809914651823</v>
      </c>
      <c r="AV60" s="100">
        <v>5</v>
      </c>
      <c r="AW60" s="102">
        <v>67802</v>
      </c>
      <c r="AX60" s="105">
        <v>80375</v>
      </c>
      <c r="AY60" s="116">
        <f t="shared" si="35"/>
        <v>0.18543700775788324</v>
      </c>
      <c r="AZ60" s="105">
        <v>1</v>
      </c>
      <c r="BA60" s="117" t="s">
        <v>88</v>
      </c>
      <c r="BB60" s="105">
        <v>3</v>
      </c>
      <c r="BC60" s="118" t="s">
        <v>225</v>
      </c>
      <c r="BD60" s="100">
        <v>3</v>
      </c>
      <c r="BE60" s="156" t="s">
        <v>108</v>
      </c>
      <c r="BF60" s="93">
        <v>2</v>
      </c>
      <c r="BG60" s="111" t="s">
        <v>137</v>
      </c>
      <c r="BH60" s="120" t="s">
        <v>137</v>
      </c>
      <c r="BI60" s="121" t="s">
        <v>137</v>
      </c>
      <c r="BJ60" s="168" t="s">
        <v>137</v>
      </c>
      <c r="BK60" s="102">
        <v>80375</v>
      </c>
      <c r="BL60" s="105">
        <v>156684</v>
      </c>
      <c r="BM60" s="122">
        <f t="shared" si="46"/>
        <v>1.9494121306376362</v>
      </c>
      <c r="BN60" s="100">
        <f t="shared" si="47"/>
        <v>5</v>
      </c>
      <c r="BO60" s="123" t="s">
        <v>105</v>
      </c>
      <c r="BP60" s="105">
        <v>0</v>
      </c>
      <c r="BQ60" s="337">
        <v>0</v>
      </c>
      <c r="BR60" s="106">
        <f t="shared" si="38"/>
        <v>0</v>
      </c>
      <c r="BS60" s="317">
        <v>5</v>
      </c>
      <c r="BT60" s="269">
        <f t="shared" si="39"/>
        <v>15</v>
      </c>
      <c r="BU60" s="126">
        <f t="shared" si="40"/>
        <v>10</v>
      </c>
    </row>
    <row r="61" spans="3:73" s="89" customFormat="1" ht="56.25" hidden="1" x14ac:dyDescent="0.2">
      <c r="C61" s="90">
        <v>54</v>
      </c>
      <c r="D61" s="127" t="s">
        <v>250</v>
      </c>
      <c r="E61" s="92">
        <v>7850</v>
      </c>
      <c r="F61" s="93">
        <v>1</v>
      </c>
      <c r="G61" s="94">
        <v>5883</v>
      </c>
      <c r="H61" s="96">
        <v>8071</v>
      </c>
      <c r="I61" s="112">
        <v>8097</v>
      </c>
      <c r="J61" s="97">
        <f t="shared" si="24"/>
        <v>-2.738198488415307</v>
      </c>
      <c r="K61" s="98">
        <f t="shared" si="25"/>
        <v>-3.0505125355069822</v>
      </c>
      <c r="L61" s="99">
        <f t="shared" si="26"/>
        <v>-2.738198488415307</v>
      </c>
      <c r="M61" s="100">
        <v>4</v>
      </c>
      <c r="N61" s="101">
        <v>100</v>
      </c>
      <c r="O61" s="92">
        <v>7585</v>
      </c>
      <c r="P61" s="100">
        <v>1</v>
      </c>
      <c r="Q61" s="102" t="s">
        <v>86</v>
      </c>
      <c r="R61" s="96">
        <v>170902</v>
      </c>
      <c r="S61" s="103">
        <f t="shared" si="27"/>
        <v>2.4208453736755624</v>
      </c>
      <c r="T61" s="104">
        <v>2.25</v>
      </c>
      <c r="U61" s="104">
        <v>376.14</v>
      </c>
      <c r="V61" s="103">
        <f t="shared" si="28"/>
        <v>4.599606209983568</v>
      </c>
      <c r="W61" s="103">
        <v>0.69</v>
      </c>
      <c r="X61" s="103">
        <v>1.21</v>
      </c>
      <c r="Y61" s="98">
        <f t="shared" si="29"/>
        <v>1.9</v>
      </c>
      <c r="Z61" s="99">
        <f t="shared" si="30"/>
        <v>1.2228442095984389</v>
      </c>
      <c r="AA61" s="100">
        <v>5</v>
      </c>
      <c r="AB61" s="102">
        <v>352930</v>
      </c>
      <c r="AC61" s="105">
        <v>328.33</v>
      </c>
      <c r="AD61" s="106">
        <f t="shared" si="41"/>
        <v>5291.2103607305935</v>
      </c>
      <c r="AE61" s="100">
        <v>1</v>
      </c>
      <c r="AF61" s="107"/>
      <c r="AG61" s="153"/>
      <c r="AH61" s="154"/>
      <c r="AI61" s="155"/>
      <c r="AJ61" s="92" t="s">
        <v>87</v>
      </c>
      <c r="AK61" s="100">
        <v>0</v>
      </c>
      <c r="AL61" s="110">
        <v>966.93150684931504</v>
      </c>
      <c r="AM61" s="111">
        <v>1151.6126535944059</v>
      </c>
      <c r="AN61" s="112">
        <v>3600</v>
      </c>
      <c r="AO61" s="113">
        <f t="shared" si="42"/>
        <v>0.26859208523592082</v>
      </c>
      <c r="AP61" s="114">
        <f t="shared" si="43"/>
        <v>0.31989240377622385</v>
      </c>
      <c r="AQ61" s="92" t="s">
        <v>87</v>
      </c>
      <c r="AR61" s="100">
        <v>0</v>
      </c>
      <c r="AS61" s="110">
        <v>1151.6126535944059</v>
      </c>
      <c r="AT61" s="105">
        <v>3600</v>
      </c>
      <c r="AU61" s="115">
        <f t="shared" si="44"/>
        <v>3.1260510977920428</v>
      </c>
      <c r="AV61" s="100">
        <v>3</v>
      </c>
      <c r="AW61" s="102">
        <v>201609</v>
      </c>
      <c r="AX61" s="105">
        <v>352930</v>
      </c>
      <c r="AY61" s="116">
        <f t="shared" si="35"/>
        <v>0.75056669097113715</v>
      </c>
      <c r="AZ61" s="105">
        <v>4</v>
      </c>
      <c r="BA61" s="117" t="s">
        <v>88</v>
      </c>
      <c r="BB61" s="105">
        <v>3</v>
      </c>
      <c r="BC61" s="118" t="s">
        <v>103</v>
      </c>
      <c r="BD61" s="100">
        <v>5</v>
      </c>
      <c r="BE61" s="119" t="s">
        <v>104</v>
      </c>
      <c r="BF61" s="93">
        <v>0</v>
      </c>
      <c r="BG61" s="111">
        <v>2160204</v>
      </c>
      <c r="BH61" s="120">
        <v>2201285</v>
      </c>
      <c r="BI61" s="121">
        <f t="shared" ref="BI61:BI68" si="48">BH61/BG61</f>
        <v>1.0190171854139702</v>
      </c>
      <c r="BJ61" s="100">
        <v>0</v>
      </c>
      <c r="BK61" s="102">
        <v>352930</v>
      </c>
      <c r="BL61" s="105">
        <v>375680</v>
      </c>
      <c r="BM61" s="122">
        <f t="shared" si="46"/>
        <v>1.0644603745785284</v>
      </c>
      <c r="BN61" s="100">
        <v>3</v>
      </c>
      <c r="BO61" s="123" t="s">
        <v>105</v>
      </c>
      <c r="BP61" s="105">
        <v>0</v>
      </c>
      <c r="BQ61" s="337">
        <v>0</v>
      </c>
      <c r="BR61" s="106">
        <f t="shared" si="38"/>
        <v>0</v>
      </c>
      <c r="BS61" s="317">
        <v>5</v>
      </c>
      <c r="BT61" s="269">
        <f t="shared" si="39"/>
        <v>18</v>
      </c>
      <c r="BU61" s="126">
        <f t="shared" si="40"/>
        <v>13</v>
      </c>
    </row>
    <row r="62" spans="3:73" s="89" customFormat="1" ht="57" thickBot="1" x14ac:dyDescent="0.25">
      <c r="C62" s="90">
        <v>55</v>
      </c>
      <c r="D62" s="127" t="s">
        <v>251</v>
      </c>
      <c r="E62" s="92">
        <v>8252</v>
      </c>
      <c r="F62" s="93">
        <v>1</v>
      </c>
      <c r="G62" s="94">
        <v>6125</v>
      </c>
      <c r="H62" s="96">
        <v>8715</v>
      </c>
      <c r="I62" s="112">
        <v>8751</v>
      </c>
      <c r="J62" s="97">
        <f t="shared" si="24"/>
        <v>-5.3126792885828991</v>
      </c>
      <c r="K62" s="98">
        <f t="shared" si="25"/>
        <v>-5.7022054622328966</v>
      </c>
      <c r="L62" s="99">
        <f t="shared" si="26"/>
        <v>-5.3126792885828991</v>
      </c>
      <c r="M62" s="100">
        <v>2</v>
      </c>
      <c r="N62" s="101">
        <v>95.613184682501213</v>
      </c>
      <c r="O62" s="92">
        <v>7150</v>
      </c>
      <c r="P62" s="100">
        <v>5</v>
      </c>
      <c r="Q62" s="102" t="s">
        <v>86</v>
      </c>
      <c r="R62" s="96">
        <v>132279</v>
      </c>
      <c r="S62" s="103">
        <f t="shared" si="27"/>
        <v>1.7997142857142858</v>
      </c>
      <c r="T62" s="104">
        <v>2.25</v>
      </c>
      <c r="U62" s="104">
        <v>376.14</v>
      </c>
      <c r="V62" s="103">
        <f t="shared" si="28"/>
        <v>4.9672114285714288</v>
      </c>
      <c r="W62" s="103">
        <v>1.17</v>
      </c>
      <c r="X62" s="103">
        <v>1.59</v>
      </c>
      <c r="Y62" s="98">
        <f t="shared" si="29"/>
        <v>2.76</v>
      </c>
      <c r="Z62" s="99">
        <f t="shared" si="30"/>
        <v>1.3205751657817379</v>
      </c>
      <c r="AA62" s="100">
        <v>5</v>
      </c>
      <c r="AB62" s="102">
        <v>199590</v>
      </c>
      <c r="AC62" s="105">
        <v>237</v>
      </c>
      <c r="AD62" s="106">
        <f t="shared" si="41"/>
        <v>2159.9465753424656</v>
      </c>
      <c r="AE62" s="100">
        <v>1</v>
      </c>
      <c r="AF62" s="107"/>
      <c r="AG62" s="153"/>
      <c r="AH62" s="154"/>
      <c r="AI62" s="155"/>
      <c r="AJ62" s="92" t="s">
        <v>87</v>
      </c>
      <c r="AK62" s="100">
        <v>0</v>
      </c>
      <c r="AL62" s="110">
        <v>546.82191780821915</v>
      </c>
      <c r="AM62" s="111">
        <v>704.8285835057311</v>
      </c>
      <c r="AN62" s="112">
        <v>2800</v>
      </c>
      <c r="AO62" s="113">
        <f t="shared" si="42"/>
        <v>0.19529354207436397</v>
      </c>
      <c r="AP62" s="114">
        <f t="shared" si="43"/>
        <v>0.25172449410918968</v>
      </c>
      <c r="AQ62" s="92" t="s">
        <v>87</v>
      </c>
      <c r="AR62" s="100">
        <v>0</v>
      </c>
      <c r="AS62" s="110">
        <v>704.8285835057311</v>
      </c>
      <c r="AT62" s="105">
        <v>2800</v>
      </c>
      <c r="AU62" s="115">
        <f t="shared" si="44"/>
        <v>3.9725971186825917</v>
      </c>
      <c r="AV62" s="100">
        <v>5</v>
      </c>
      <c r="AW62" s="102">
        <v>166076</v>
      </c>
      <c r="AX62" s="105">
        <v>199590</v>
      </c>
      <c r="AY62" s="116">
        <f t="shared" si="35"/>
        <v>0.20179917628073893</v>
      </c>
      <c r="AZ62" s="105">
        <v>1</v>
      </c>
      <c r="BA62" s="117" t="s">
        <v>88</v>
      </c>
      <c r="BB62" s="105">
        <v>3</v>
      </c>
      <c r="BC62" s="118" t="s">
        <v>154</v>
      </c>
      <c r="BD62" s="100">
        <v>5</v>
      </c>
      <c r="BE62" s="119" t="s">
        <v>104</v>
      </c>
      <c r="BF62" s="93">
        <v>0</v>
      </c>
      <c r="BG62" s="111">
        <v>4863672</v>
      </c>
      <c r="BH62" s="120">
        <v>1528759</v>
      </c>
      <c r="BI62" s="121">
        <f t="shared" si="48"/>
        <v>0.3143219773043906</v>
      </c>
      <c r="BJ62" s="100">
        <v>3</v>
      </c>
      <c r="BK62" s="102">
        <v>199590</v>
      </c>
      <c r="BL62" s="105">
        <v>293140</v>
      </c>
      <c r="BM62" s="122">
        <f t="shared" si="46"/>
        <v>1.4687108572573777</v>
      </c>
      <c r="BN62" s="100">
        <v>3</v>
      </c>
      <c r="BO62" s="123" t="s">
        <v>252</v>
      </c>
      <c r="BP62" s="105">
        <v>5</v>
      </c>
      <c r="BQ62" s="337">
        <v>20000</v>
      </c>
      <c r="BR62" s="222">
        <f t="shared" si="38"/>
        <v>2.423654871546292</v>
      </c>
      <c r="BS62" s="319">
        <v>5</v>
      </c>
      <c r="BT62" s="277">
        <f t="shared" si="39"/>
        <v>21</v>
      </c>
      <c r="BU62" s="325">
        <f t="shared" si="40"/>
        <v>16</v>
      </c>
    </row>
    <row r="63" spans="3:73" s="89" customFormat="1" ht="78.75" hidden="1" x14ac:dyDescent="0.2">
      <c r="C63" s="90">
        <v>56</v>
      </c>
      <c r="D63" s="127" t="s">
        <v>253</v>
      </c>
      <c r="E63" s="92">
        <v>2543</v>
      </c>
      <c r="F63" s="93">
        <v>1</v>
      </c>
      <c r="G63" s="94">
        <v>1653</v>
      </c>
      <c r="H63" s="96">
        <v>2543</v>
      </c>
      <c r="I63" s="199">
        <v>2543</v>
      </c>
      <c r="J63" s="97">
        <f t="shared" si="24"/>
        <v>0</v>
      </c>
      <c r="K63" s="98">
        <f t="shared" si="25"/>
        <v>0</v>
      </c>
      <c r="L63" s="99">
        <f t="shared" si="26"/>
        <v>0</v>
      </c>
      <c r="M63" s="100">
        <v>5</v>
      </c>
      <c r="N63" s="101">
        <v>100</v>
      </c>
      <c r="O63" s="92">
        <v>2543</v>
      </c>
      <c r="P63" s="100">
        <v>1</v>
      </c>
      <c r="Q63" s="102" t="s">
        <v>102</v>
      </c>
      <c r="R63" s="96">
        <v>39535</v>
      </c>
      <c r="S63" s="103">
        <f t="shared" si="27"/>
        <v>1.9930933655979028</v>
      </c>
      <c r="T63" s="104">
        <v>2.25</v>
      </c>
      <c r="U63" s="104">
        <v>376.14</v>
      </c>
      <c r="V63" s="103">
        <f t="shared" si="28"/>
        <v>3.6074989917322045</v>
      </c>
      <c r="W63" s="103">
        <v>0.87</v>
      </c>
      <c r="X63" s="103">
        <v>0.94</v>
      </c>
      <c r="Y63" s="98">
        <f t="shared" si="29"/>
        <v>1.81</v>
      </c>
      <c r="Z63" s="99">
        <f t="shared" si="30"/>
        <v>0.9590841154177181</v>
      </c>
      <c r="AA63" s="100">
        <v>5</v>
      </c>
      <c r="AB63" s="102">
        <v>39535</v>
      </c>
      <c r="AC63" s="105">
        <v>240</v>
      </c>
      <c r="AD63" s="106">
        <f t="shared" si="41"/>
        <v>433.26027397260276</v>
      </c>
      <c r="AE63" s="100">
        <v>0</v>
      </c>
      <c r="AF63" s="107"/>
      <c r="AG63" s="153"/>
      <c r="AH63" s="154"/>
      <c r="AI63" s="155">
        <v>0.72527811616902438</v>
      </c>
      <c r="AJ63" s="130" t="s">
        <v>94</v>
      </c>
      <c r="AK63" s="100">
        <v>3</v>
      </c>
      <c r="AL63" s="110">
        <v>108.31506849315069</v>
      </c>
      <c r="AM63" s="111">
        <v>145.05562323380488</v>
      </c>
      <c r="AN63" s="112">
        <v>200</v>
      </c>
      <c r="AO63" s="113">
        <f t="shared" si="42"/>
        <v>0.54157534246575345</v>
      </c>
      <c r="AP63" s="114">
        <f t="shared" si="43"/>
        <v>0.72527811616902438</v>
      </c>
      <c r="AQ63" s="92" t="s">
        <v>254</v>
      </c>
      <c r="AR63" s="158">
        <v>3</v>
      </c>
      <c r="AS63" s="110">
        <v>145.05562323380488</v>
      </c>
      <c r="AT63" s="105">
        <v>200</v>
      </c>
      <c r="AU63" s="115">
        <f t="shared" si="44"/>
        <v>1.3787814325380146</v>
      </c>
      <c r="AV63" s="100">
        <v>0</v>
      </c>
      <c r="AW63" s="102">
        <v>24907</v>
      </c>
      <c r="AX63" s="105">
        <v>39535</v>
      </c>
      <c r="AY63" s="116">
        <f t="shared" si="35"/>
        <v>0.58730477375838119</v>
      </c>
      <c r="AZ63" s="105">
        <v>3</v>
      </c>
      <c r="BA63" s="117" t="s">
        <v>88</v>
      </c>
      <c r="BB63" s="105">
        <v>3</v>
      </c>
      <c r="BC63" s="118" t="s">
        <v>203</v>
      </c>
      <c r="BD63" s="100">
        <v>2</v>
      </c>
      <c r="BE63" s="119" t="s">
        <v>169</v>
      </c>
      <c r="BF63" s="93">
        <v>5</v>
      </c>
      <c r="BG63" s="111">
        <v>370530</v>
      </c>
      <c r="BH63" s="120">
        <v>768992</v>
      </c>
      <c r="BI63" s="121">
        <f t="shared" si="48"/>
        <v>2.0753839095349904</v>
      </c>
      <c r="BJ63" s="100">
        <v>0</v>
      </c>
      <c r="BK63" s="102">
        <v>39535</v>
      </c>
      <c r="BL63" s="105">
        <v>39535</v>
      </c>
      <c r="BM63" s="122">
        <f t="shared" si="46"/>
        <v>1</v>
      </c>
      <c r="BN63" s="100">
        <v>3</v>
      </c>
      <c r="BO63" s="123" t="s">
        <v>105</v>
      </c>
      <c r="BP63" s="105">
        <v>0</v>
      </c>
      <c r="BQ63" s="92">
        <v>0</v>
      </c>
      <c r="BR63" s="314" t="e">
        <f>IF(#REF!=0,0,BQ63/#REF!)+#REF!/E63</f>
        <v>#REF!</v>
      </c>
      <c r="BS63" s="315">
        <v>0</v>
      </c>
    </row>
    <row r="64" spans="3:73" s="89" customFormat="1" ht="22.5" hidden="1" x14ac:dyDescent="0.2">
      <c r="C64" s="90">
        <v>57</v>
      </c>
      <c r="D64" s="127" t="s">
        <v>255</v>
      </c>
      <c r="E64" s="92">
        <v>1620</v>
      </c>
      <c r="F64" s="93">
        <v>0</v>
      </c>
      <c r="G64" s="94">
        <v>1590</v>
      </c>
      <c r="H64" s="96">
        <v>2116</v>
      </c>
      <c r="I64" s="112">
        <v>2455</v>
      </c>
      <c r="J64" s="97">
        <f t="shared" si="24"/>
        <v>-23.440453686200385</v>
      </c>
      <c r="K64" s="98">
        <f t="shared" si="25"/>
        <v>-34.012219959266801</v>
      </c>
      <c r="L64" s="99">
        <f t="shared" si="26"/>
        <v>-23.440453686200385</v>
      </c>
      <c r="M64" s="100">
        <v>1</v>
      </c>
      <c r="N64" s="101">
        <v>100</v>
      </c>
      <c r="O64" s="92">
        <v>1620</v>
      </c>
      <c r="P64" s="100">
        <v>1</v>
      </c>
      <c r="Q64" s="102" t="s">
        <v>111</v>
      </c>
      <c r="R64" s="96">
        <v>47452</v>
      </c>
      <c r="S64" s="103">
        <f t="shared" si="27"/>
        <v>2.4870020964360586</v>
      </c>
      <c r="T64" s="104">
        <v>2.6</v>
      </c>
      <c r="U64" s="104">
        <v>590.78</v>
      </c>
      <c r="V64" s="103">
        <f t="shared" si="28"/>
        <v>4.3522536687631028</v>
      </c>
      <c r="W64" s="103">
        <v>0.78</v>
      </c>
      <c r="X64" s="103">
        <v>0.97</v>
      </c>
      <c r="Y64" s="98">
        <f t="shared" si="29"/>
        <v>1.75</v>
      </c>
      <c r="Z64" s="99">
        <f t="shared" si="30"/>
        <v>0.73669617603221216</v>
      </c>
      <c r="AA64" s="100">
        <v>5</v>
      </c>
      <c r="AB64" s="102">
        <v>66784</v>
      </c>
      <c r="AC64" s="105">
        <v>230</v>
      </c>
      <c r="AD64" s="106">
        <f t="shared" si="41"/>
        <v>701.38447488584472</v>
      </c>
      <c r="AE64" s="100">
        <v>0</v>
      </c>
      <c r="AF64" s="107"/>
      <c r="AG64" s="153"/>
      <c r="AH64" s="154"/>
      <c r="AI64" s="155"/>
      <c r="AJ64" s="92" t="s">
        <v>87</v>
      </c>
      <c r="AK64" s="100">
        <v>0</v>
      </c>
      <c r="AL64" s="110">
        <v>182.96986301369864</v>
      </c>
      <c r="AM64" s="111">
        <v>185.42538123546137</v>
      </c>
      <c r="AN64" s="112">
        <v>1400</v>
      </c>
      <c r="AO64" s="113">
        <f t="shared" si="42"/>
        <v>0.13069275929549903</v>
      </c>
      <c r="AP64" s="114">
        <f t="shared" si="43"/>
        <v>0.1324467008824724</v>
      </c>
      <c r="AQ64" s="92" t="s">
        <v>87</v>
      </c>
      <c r="AR64" s="158">
        <v>0</v>
      </c>
      <c r="AS64" s="110">
        <v>185.42538123546137</v>
      </c>
      <c r="AT64" s="105">
        <v>1400</v>
      </c>
      <c r="AU64" s="115">
        <f t="shared" si="44"/>
        <v>7.5502069386187101</v>
      </c>
      <c r="AV64" s="100">
        <v>5</v>
      </c>
      <c r="AW64" s="102">
        <v>47502</v>
      </c>
      <c r="AX64" s="105">
        <v>66784</v>
      </c>
      <c r="AY64" s="116">
        <f t="shared" si="35"/>
        <v>0.40591975074733694</v>
      </c>
      <c r="AZ64" s="105">
        <v>2</v>
      </c>
      <c r="BA64" s="117" t="s">
        <v>88</v>
      </c>
      <c r="BB64" s="105">
        <v>3</v>
      </c>
      <c r="BC64" s="118" t="s">
        <v>225</v>
      </c>
      <c r="BD64" s="100">
        <v>3</v>
      </c>
      <c r="BE64" s="156" t="s">
        <v>108</v>
      </c>
      <c r="BF64" s="93">
        <v>2</v>
      </c>
      <c r="BG64" s="111">
        <v>2018368</v>
      </c>
      <c r="BH64" s="120">
        <v>0</v>
      </c>
      <c r="BI64" s="121">
        <f t="shared" si="48"/>
        <v>0</v>
      </c>
      <c r="BJ64" s="100">
        <v>5</v>
      </c>
      <c r="BK64" s="102">
        <v>66784</v>
      </c>
      <c r="BL64" s="105">
        <v>52137</v>
      </c>
      <c r="BM64" s="122">
        <f t="shared" si="46"/>
        <v>0.7806810014374701</v>
      </c>
      <c r="BN64" s="100">
        <f>IF(BM64&lt;1,1,IF(BM64&gt;1&lt;1.5,3,5))</f>
        <v>1</v>
      </c>
      <c r="BO64" s="123" t="s">
        <v>105</v>
      </c>
      <c r="BP64" s="105">
        <v>0</v>
      </c>
      <c r="BQ64" s="92">
        <v>0</v>
      </c>
      <c r="BR64" s="316" t="e">
        <f>IF(#REF!=0,0,BQ64/#REF!)+#REF!/E64</f>
        <v>#REF!</v>
      </c>
      <c r="BS64" s="317">
        <v>0</v>
      </c>
    </row>
    <row r="65" spans="3:71" s="89" customFormat="1" ht="45" hidden="1" x14ac:dyDescent="0.2">
      <c r="C65" s="90">
        <v>58</v>
      </c>
      <c r="D65" s="127" t="s">
        <v>256</v>
      </c>
      <c r="E65" s="92">
        <v>3750</v>
      </c>
      <c r="F65" s="93">
        <v>1</v>
      </c>
      <c r="G65" s="94">
        <v>2164</v>
      </c>
      <c r="H65" s="96">
        <v>2232</v>
      </c>
      <c r="I65" s="112">
        <v>4030</v>
      </c>
      <c r="J65" s="97">
        <f t="shared" si="24"/>
        <v>68.010752688172062</v>
      </c>
      <c r="K65" s="98">
        <f t="shared" si="25"/>
        <v>-6.9478908188585535</v>
      </c>
      <c r="L65" s="99">
        <f t="shared" si="26"/>
        <v>68.010752688172062</v>
      </c>
      <c r="M65" s="100">
        <v>5</v>
      </c>
      <c r="N65" s="101">
        <v>98.986666666666665</v>
      </c>
      <c r="O65" s="92">
        <v>3712</v>
      </c>
      <c r="P65" s="100">
        <v>1</v>
      </c>
      <c r="Q65" s="102" t="s">
        <v>111</v>
      </c>
      <c r="R65" s="96">
        <v>111842</v>
      </c>
      <c r="S65" s="103">
        <f t="shared" si="27"/>
        <v>4.3069162045594576</v>
      </c>
      <c r="T65" s="104">
        <v>2.48</v>
      </c>
      <c r="U65" s="104">
        <v>500.76</v>
      </c>
      <c r="V65" s="103">
        <f t="shared" si="28"/>
        <v>9.9059072704867521</v>
      </c>
      <c r="W65" s="103">
        <v>0.81</v>
      </c>
      <c r="X65" s="103">
        <v>1.49</v>
      </c>
      <c r="Y65" s="98">
        <f t="shared" si="29"/>
        <v>2.2999999999999998</v>
      </c>
      <c r="Z65" s="99">
        <f t="shared" si="30"/>
        <v>1.9781746286617847</v>
      </c>
      <c r="AA65" s="100">
        <v>5</v>
      </c>
      <c r="AB65" s="102">
        <v>166411</v>
      </c>
      <c r="AC65" s="105">
        <v>442</v>
      </c>
      <c r="AD65" s="106">
        <f t="shared" si="41"/>
        <v>3358.6147031963469</v>
      </c>
      <c r="AE65" s="100">
        <v>1</v>
      </c>
      <c r="AF65" s="107"/>
      <c r="AG65" s="153"/>
      <c r="AH65" s="154"/>
      <c r="AI65" s="155">
        <v>0.97181540399564481</v>
      </c>
      <c r="AJ65" s="130" t="s">
        <v>94</v>
      </c>
      <c r="AK65" s="100">
        <v>3</v>
      </c>
      <c r="AL65" s="110">
        <v>455.9205479452055</v>
      </c>
      <c r="AM65" s="111">
        <v>777.45232319651586</v>
      </c>
      <c r="AN65" s="112">
        <v>800</v>
      </c>
      <c r="AO65" s="113">
        <f t="shared" si="42"/>
        <v>0.56990068493150692</v>
      </c>
      <c r="AP65" s="114">
        <f t="shared" si="43"/>
        <v>0.97181540399564481</v>
      </c>
      <c r="AQ65" s="92" t="s">
        <v>257</v>
      </c>
      <c r="AR65" s="158">
        <v>3</v>
      </c>
      <c r="AS65" s="110">
        <v>777.45232319651586</v>
      </c>
      <c r="AT65" s="105">
        <v>800</v>
      </c>
      <c r="AU65" s="115">
        <f t="shared" si="44"/>
        <v>1.0290020058217573</v>
      </c>
      <c r="AV65" s="100">
        <v>0</v>
      </c>
      <c r="AW65" s="102">
        <v>129376</v>
      </c>
      <c r="AX65" s="105">
        <v>166411</v>
      </c>
      <c r="AY65" s="116">
        <f t="shared" si="35"/>
        <v>0.28625865693791741</v>
      </c>
      <c r="AZ65" s="105">
        <v>1</v>
      </c>
      <c r="BA65" s="117" t="s">
        <v>150</v>
      </c>
      <c r="BB65" s="105">
        <v>5</v>
      </c>
      <c r="BC65" s="118" t="s">
        <v>258</v>
      </c>
      <c r="BD65" s="100">
        <v>5</v>
      </c>
      <c r="BE65" s="156" t="s">
        <v>108</v>
      </c>
      <c r="BF65" s="93">
        <v>2</v>
      </c>
      <c r="BG65" s="111">
        <v>2728083</v>
      </c>
      <c r="BH65" s="120">
        <v>751173</v>
      </c>
      <c r="BI65" s="121">
        <f t="shared" si="48"/>
        <v>0.27534829402184613</v>
      </c>
      <c r="BJ65" s="100">
        <v>3</v>
      </c>
      <c r="BK65" s="102">
        <v>166411</v>
      </c>
      <c r="BL65" s="105">
        <v>166411</v>
      </c>
      <c r="BM65" s="122">
        <f t="shared" si="46"/>
        <v>1</v>
      </c>
      <c r="BN65" s="100">
        <v>3</v>
      </c>
      <c r="BO65" s="123" t="s">
        <v>105</v>
      </c>
      <c r="BP65" s="105">
        <v>0</v>
      </c>
      <c r="BQ65" s="92">
        <v>0</v>
      </c>
      <c r="BR65" s="316" t="e">
        <f>IF(#REF!=0,0,BQ65/#REF!)+#REF!/E65</f>
        <v>#REF!</v>
      </c>
      <c r="BS65" s="317">
        <v>0</v>
      </c>
    </row>
    <row r="66" spans="3:71" s="89" customFormat="1" ht="56.25" hidden="1" x14ac:dyDescent="0.2">
      <c r="C66" s="90">
        <v>59</v>
      </c>
      <c r="D66" s="127" t="s">
        <v>259</v>
      </c>
      <c r="E66" s="92">
        <v>3914</v>
      </c>
      <c r="F66" s="93">
        <v>1</v>
      </c>
      <c r="G66" s="94">
        <v>1652</v>
      </c>
      <c r="H66" s="96">
        <v>2697</v>
      </c>
      <c r="I66" s="112">
        <v>3599</v>
      </c>
      <c r="J66" s="97">
        <f t="shared" si="24"/>
        <v>45.124212087504645</v>
      </c>
      <c r="K66" s="98">
        <f t="shared" si="25"/>
        <v>8.7524312308974572</v>
      </c>
      <c r="L66" s="99">
        <f t="shared" si="26"/>
        <v>45.124212087504645</v>
      </c>
      <c r="M66" s="100">
        <v>5</v>
      </c>
      <c r="N66" s="101">
        <v>53.704649974450689</v>
      </c>
      <c r="O66" s="92">
        <v>2102</v>
      </c>
      <c r="P66" s="100">
        <v>5</v>
      </c>
      <c r="Q66" s="102" t="s">
        <v>86</v>
      </c>
      <c r="R66" s="96">
        <v>34779</v>
      </c>
      <c r="S66" s="103">
        <f t="shared" si="27"/>
        <v>1.7543886198547216</v>
      </c>
      <c r="T66" s="104">
        <v>2.48</v>
      </c>
      <c r="U66" s="104">
        <v>500.76</v>
      </c>
      <c r="V66" s="103">
        <f t="shared" si="28"/>
        <v>4.8070248184019375</v>
      </c>
      <c r="W66" s="103">
        <v>1.01</v>
      </c>
      <c r="X66" s="103">
        <v>1.73</v>
      </c>
      <c r="Y66" s="98">
        <f t="shared" si="29"/>
        <v>2.74</v>
      </c>
      <c r="Z66" s="99">
        <f t="shared" si="30"/>
        <v>0.95994584599447597</v>
      </c>
      <c r="AA66" s="100">
        <v>5</v>
      </c>
      <c r="AB66" s="102">
        <v>68942</v>
      </c>
      <c r="AC66" s="105">
        <v>83</v>
      </c>
      <c r="AD66" s="106">
        <f t="shared" si="41"/>
        <v>261.28703196347033</v>
      </c>
      <c r="AE66" s="100">
        <v>0</v>
      </c>
      <c r="AF66" s="107"/>
      <c r="AG66" s="153"/>
      <c r="AH66" s="154"/>
      <c r="AI66" s="155"/>
      <c r="AJ66" s="92" t="s">
        <v>87</v>
      </c>
      <c r="AK66" s="100">
        <v>0</v>
      </c>
      <c r="AL66" s="110">
        <v>188.88219178082193</v>
      </c>
      <c r="AM66" s="111">
        <v>391.51609671962592</v>
      </c>
      <c r="AN66" s="112">
        <v>917</v>
      </c>
      <c r="AO66" s="113">
        <f t="shared" si="42"/>
        <v>0.20597839888857353</v>
      </c>
      <c r="AP66" s="114">
        <f t="shared" si="43"/>
        <v>0.42695321343470655</v>
      </c>
      <c r="AQ66" s="92" t="s">
        <v>87</v>
      </c>
      <c r="AR66" s="158">
        <v>0</v>
      </c>
      <c r="AS66" s="110">
        <v>391.51609671962592</v>
      </c>
      <c r="AT66" s="105">
        <v>917</v>
      </c>
      <c r="AU66" s="115">
        <f t="shared" si="44"/>
        <v>2.3421770080035449</v>
      </c>
      <c r="AV66" s="100">
        <v>1</v>
      </c>
      <c r="AW66" s="102">
        <v>54016</v>
      </c>
      <c r="AX66" s="105">
        <v>68942</v>
      </c>
      <c r="AY66" s="116">
        <f t="shared" si="35"/>
        <v>0.27632553317535546</v>
      </c>
      <c r="AZ66" s="105">
        <v>1</v>
      </c>
      <c r="BA66" s="117" t="s">
        <v>117</v>
      </c>
      <c r="BB66" s="105">
        <v>4</v>
      </c>
      <c r="BC66" s="118" t="s">
        <v>103</v>
      </c>
      <c r="BD66" s="100">
        <v>5</v>
      </c>
      <c r="BE66" s="119" t="s">
        <v>260</v>
      </c>
      <c r="BF66" s="93">
        <v>2</v>
      </c>
      <c r="BG66" s="111">
        <v>1420487</v>
      </c>
      <c r="BH66" s="120">
        <v>0</v>
      </c>
      <c r="BI66" s="121">
        <f t="shared" si="48"/>
        <v>0</v>
      </c>
      <c r="BJ66" s="100">
        <v>5</v>
      </c>
      <c r="BK66" s="102">
        <v>68942</v>
      </c>
      <c r="BL66" s="105">
        <v>55958</v>
      </c>
      <c r="BM66" s="122">
        <f t="shared" si="46"/>
        <v>0.81166777871254092</v>
      </c>
      <c r="BN66" s="100">
        <f>IF(BM66&lt;1,1,IF(BM66&gt;1&lt;1.5,3,5))</f>
        <v>1</v>
      </c>
      <c r="BO66" s="123" t="s">
        <v>261</v>
      </c>
      <c r="BP66" s="105">
        <v>5</v>
      </c>
      <c r="BQ66" s="92">
        <v>2898500</v>
      </c>
      <c r="BR66" s="316" t="e">
        <f>IF(#REF!=0,0,BQ66/#REF!)+#REF!/E66</f>
        <v>#REF!</v>
      </c>
      <c r="BS66" s="317">
        <v>3</v>
      </c>
    </row>
    <row r="67" spans="3:71" s="89" customFormat="1" ht="45" hidden="1" x14ac:dyDescent="0.2">
      <c r="C67" s="90">
        <v>60</v>
      </c>
      <c r="D67" s="127" t="s">
        <v>262</v>
      </c>
      <c r="E67" s="92">
        <v>7361</v>
      </c>
      <c r="F67" s="93">
        <v>1</v>
      </c>
      <c r="G67" s="94">
        <v>7015</v>
      </c>
      <c r="H67" s="96">
        <v>8156</v>
      </c>
      <c r="I67" s="112">
        <v>7185</v>
      </c>
      <c r="J67" s="97">
        <f t="shared" si="24"/>
        <v>-9.7474252084355157</v>
      </c>
      <c r="K67" s="98">
        <f t="shared" si="25"/>
        <v>2.4495476687543629</v>
      </c>
      <c r="L67" s="99">
        <f t="shared" si="26"/>
        <v>-9.7474252084355157</v>
      </c>
      <c r="M67" s="100">
        <v>2</v>
      </c>
      <c r="N67" s="101">
        <v>99.836978671376173</v>
      </c>
      <c r="O67" s="92">
        <v>7349</v>
      </c>
      <c r="P67" s="100">
        <v>1</v>
      </c>
      <c r="Q67" s="102" t="s">
        <v>86</v>
      </c>
      <c r="R67" s="96">
        <v>127523</v>
      </c>
      <c r="S67" s="103">
        <f t="shared" si="27"/>
        <v>1.5148847707293893</v>
      </c>
      <c r="T67" s="104">
        <v>2.25</v>
      </c>
      <c r="U67" s="104">
        <v>376.14</v>
      </c>
      <c r="V67" s="103">
        <f t="shared" si="28"/>
        <v>3.0903649322879541</v>
      </c>
      <c r="W67" s="103">
        <v>0.89</v>
      </c>
      <c r="X67" s="103">
        <v>1.1499999999999999</v>
      </c>
      <c r="Y67" s="98">
        <f t="shared" si="29"/>
        <v>2.04</v>
      </c>
      <c r="Z67" s="99">
        <f t="shared" si="30"/>
        <v>0.82159965233369348</v>
      </c>
      <c r="AA67" s="100">
        <v>5</v>
      </c>
      <c r="AB67" s="102">
        <v>378504</v>
      </c>
      <c r="AC67" s="105">
        <v>560</v>
      </c>
      <c r="AD67" s="106">
        <f t="shared" si="41"/>
        <v>9678.6410958904107</v>
      </c>
      <c r="AE67" s="100">
        <v>1</v>
      </c>
      <c r="AF67" s="107"/>
      <c r="AG67" s="153"/>
      <c r="AH67" s="154"/>
      <c r="AI67" s="155"/>
      <c r="AJ67" s="92" t="s">
        <v>87</v>
      </c>
      <c r="AK67" s="100">
        <v>0</v>
      </c>
      <c r="AL67" s="110">
        <v>1036.9972602739726</v>
      </c>
      <c r="AM67" s="111">
        <v>1061.7223468301781</v>
      </c>
      <c r="AN67" s="112">
        <v>1900</v>
      </c>
      <c r="AO67" s="113">
        <f t="shared" si="42"/>
        <v>0.5457880317231435</v>
      </c>
      <c r="AP67" s="114">
        <f t="shared" si="43"/>
        <v>0.558801235173778</v>
      </c>
      <c r="AQ67" s="92" t="s">
        <v>87</v>
      </c>
      <c r="AR67" s="158">
        <v>0</v>
      </c>
      <c r="AS67" s="110">
        <v>1061.7223468301781</v>
      </c>
      <c r="AT67" s="105">
        <v>1900</v>
      </c>
      <c r="AU67" s="115">
        <f t="shared" si="44"/>
        <v>1.7895450780258502</v>
      </c>
      <c r="AV67" s="100">
        <v>1</v>
      </c>
      <c r="AW67" s="102">
        <v>182971</v>
      </c>
      <c r="AX67" s="105">
        <v>378504</v>
      </c>
      <c r="AY67" s="116">
        <f t="shared" si="35"/>
        <v>1.0686556886063912</v>
      </c>
      <c r="AZ67" s="105">
        <v>5</v>
      </c>
      <c r="BA67" s="117" t="s">
        <v>88</v>
      </c>
      <c r="BB67" s="105">
        <v>3</v>
      </c>
      <c r="BC67" s="118" t="s">
        <v>118</v>
      </c>
      <c r="BD67" s="100">
        <v>5</v>
      </c>
      <c r="BE67" s="156" t="s">
        <v>104</v>
      </c>
      <c r="BF67" s="93">
        <v>0</v>
      </c>
      <c r="BG67" s="111">
        <v>4751791</v>
      </c>
      <c r="BH67" s="120">
        <v>0</v>
      </c>
      <c r="BI67" s="121">
        <f t="shared" si="48"/>
        <v>0</v>
      </c>
      <c r="BJ67" s="100">
        <v>5</v>
      </c>
      <c r="BK67" s="102">
        <v>378504</v>
      </c>
      <c r="BL67" s="105">
        <v>190549</v>
      </c>
      <c r="BM67" s="122">
        <f t="shared" si="46"/>
        <v>0.50342664806712745</v>
      </c>
      <c r="BN67" s="100">
        <f>IF(BM67&lt;1,1,IF(BM67&gt;1&lt;1.5,3,5))</f>
        <v>1</v>
      </c>
      <c r="BO67" s="123" t="s">
        <v>263</v>
      </c>
      <c r="BP67" s="105">
        <v>3</v>
      </c>
      <c r="BQ67" s="92">
        <v>0</v>
      </c>
      <c r="BR67" s="316" t="e">
        <f>IF(#REF!=0,0,BQ67/#REF!)+#REF!/E67</f>
        <v>#REF!</v>
      </c>
      <c r="BS67" s="317">
        <v>0</v>
      </c>
    </row>
    <row r="68" spans="3:71" s="89" customFormat="1" ht="78.75" hidden="1" x14ac:dyDescent="0.2">
      <c r="C68" s="90">
        <v>61</v>
      </c>
      <c r="D68" s="127" t="s">
        <v>264</v>
      </c>
      <c r="E68" s="92">
        <v>2105</v>
      </c>
      <c r="F68" s="93">
        <v>1</v>
      </c>
      <c r="G68" s="94">
        <v>2009</v>
      </c>
      <c r="H68" s="96">
        <v>2261</v>
      </c>
      <c r="I68" s="112">
        <v>2343</v>
      </c>
      <c r="J68" s="97">
        <f t="shared" si="24"/>
        <v>-6.899601946041571</v>
      </c>
      <c r="K68" s="98">
        <f t="shared" si="25"/>
        <v>-10.157917200170715</v>
      </c>
      <c r="L68" s="99">
        <f t="shared" si="26"/>
        <v>-6.899601946041571</v>
      </c>
      <c r="M68" s="100">
        <v>2</v>
      </c>
      <c r="N68" s="101">
        <v>95.439429928741092</v>
      </c>
      <c r="O68" s="92">
        <v>2009</v>
      </c>
      <c r="P68" s="100">
        <v>2</v>
      </c>
      <c r="Q68" s="102" t="s">
        <v>111</v>
      </c>
      <c r="R68" s="96">
        <v>36533</v>
      </c>
      <c r="S68" s="103">
        <f t="shared" si="27"/>
        <v>1.5153890824622531</v>
      </c>
      <c r="T68" s="104">
        <v>2.35</v>
      </c>
      <c r="U68" s="104">
        <v>467.41</v>
      </c>
      <c r="V68" s="103">
        <f t="shared" si="28"/>
        <v>2.8489314750290355</v>
      </c>
      <c r="W68" s="103">
        <v>0.7</v>
      </c>
      <c r="X68" s="103">
        <v>1.18</v>
      </c>
      <c r="Y68" s="98">
        <f t="shared" si="29"/>
        <v>1.88</v>
      </c>
      <c r="Z68" s="99">
        <f t="shared" si="30"/>
        <v>0.60951444663764909</v>
      </c>
      <c r="AA68" s="100">
        <v>5</v>
      </c>
      <c r="AB68" s="102">
        <v>57917</v>
      </c>
      <c r="AC68" s="105">
        <v>135</v>
      </c>
      <c r="AD68" s="106">
        <f t="shared" si="41"/>
        <v>357.02260273972604</v>
      </c>
      <c r="AE68" s="100">
        <v>0</v>
      </c>
      <c r="AF68" s="107"/>
      <c r="AG68" s="153"/>
      <c r="AH68" s="154"/>
      <c r="AI68" s="155"/>
      <c r="AJ68" s="92" t="s">
        <v>87</v>
      </c>
      <c r="AK68" s="100">
        <v>0</v>
      </c>
      <c r="AL68" s="110">
        <v>158.67671232876711</v>
      </c>
      <c r="AM68" s="111">
        <v>241.37090879838189</v>
      </c>
      <c r="AN68" s="112">
        <v>640</v>
      </c>
      <c r="AO68" s="113">
        <f t="shared" si="42"/>
        <v>0.24793236301369861</v>
      </c>
      <c r="AP68" s="114">
        <f t="shared" si="43"/>
        <v>0.37714204499747173</v>
      </c>
      <c r="AQ68" s="92" t="s">
        <v>87</v>
      </c>
      <c r="AR68" s="158">
        <v>0</v>
      </c>
      <c r="AS68" s="110">
        <v>241.37090879838189</v>
      </c>
      <c r="AT68" s="105">
        <v>640</v>
      </c>
      <c r="AU68" s="115">
        <f t="shared" si="44"/>
        <v>2.6515208613420542</v>
      </c>
      <c r="AV68" s="100">
        <v>3</v>
      </c>
      <c r="AW68" s="102">
        <v>39407</v>
      </c>
      <c r="AX68" s="105">
        <v>57917</v>
      </c>
      <c r="AY68" s="116">
        <f t="shared" si="35"/>
        <v>0.46971350267718931</v>
      </c>
      <c r="AZ68" s="105">
        <v>2</v>
      </c>
      <c r="BA68" s="117" t="s">
        <v>88</v>
      </c>
      <c r="BB68" s="105">
        <v>3</v>
      </c>
      <c r="BC68" s="118" t="s">
        <v>265</v>
      </c>
      <c r="BD68" s="100">
        <v>2</v>
      </c>
      <c r="BE68" s="156" t="s">
        <v>108</v>
      </c>
      <c r="BF68" s="93">
        <v>2</v>
      </c>
      <c r="BG68" s="111">
        <v>833580</v>
      </c>
      <c r="BH68" s="120">
        <v>0</v>
      </c>
      <c r="BI68" s="121">
        <f t="shared" si="48"/>
        <v>0</v>
      </c>
      <c r="BJ68" s="100">
        <v>5</v>
      </c>
      <c r="BK68" s="102">
        <v>57917</v>
      </c>
      <c r="BL68" s="105">
        <v>62423</v>
      </c>
      <c r="BM68" s="122">
        <f t="shared" si="46"/>
        <v>1.0778009910734327</v>
      </c>
      <c r="BN68" s="100">
        <v>3</v>
      </c>
      <c r="BO68" s="123" t="s">
        <v>105</v>
      </c>
      <c r="BP68" s="105">
        <v>0</v>
      </c>
      <c r="BQ68" s="92">
        <v>0</v>
      </c>
      <c r="BR68" s="316" t="e">
        <f>IF(#REF!=0,0,BQ68/#REF!)+#REF!/E68</f>
        <v>#REF!</v>
      </c>
      <c r="BS68" s="317">
        <v>0</v>
      </c>
    </row>
    <row r="69" spans="3:71" s="89" customFormat="1" ht="16.899999999999999" hidden="1" customHeight="1" x14ac:dyDescent="0.2">
      <c r="C69" s="90">
        <v>62</v>
      </c>
      <c r="D69" s="127" t="s">
        <v>266</v>
      </c>
      <c r="E69" s="92">
        <v>2239</v>
      </c>
      <c r="F69" s="93">
        <v>1</v>
      </c>
      <c r="G69" s="94">
        <v>2103</v>
      </c>
      <c r="H69" s="96">
        <v>2385</v>
      </c>
      <c r="I69" s="199">
        <v>2316</v>
      </c>
      <c r="J69" s="97">
        <f t="shared" si="24"/>
        <v>-6.1215932914046078</v>
      </c>
      <c r="K69" s="98">
        <f t="shared" si="25"/>
        <v>-3.3246977547495788</v>
      </c>
      <c r="L69" s="99">
        <f t="shared" si="26"/>
        <v>-6.1215932914046078</v>
      </c>
      <c r="M69" s="100">
        <v>2</v>
      </c>
      <c r="N69" s="101">
        <v>100</v>
      </c>
      <c r="O69" s="92">
        <v>2239</v>
      </c>
      <c r="P69" s="100">
        <v>1</v>
      </c>
      <c r="Q69" s="200" t="s">
        <v>102</v>
      </c>
      <c r="R69" s="201">
        <v>113100</v>
      </c>
      <c r="S69" s="103">
        <f t="shared" si="27"/>
        <v>4.4816928197812649</v>
      </c>
      <c r="T69" s="104">
        <v>2.5099999999999998</v>
      </c>
      <c r="U69" s="104">
        <v>430.99</v>
      </c>
      <c r="V69" s="103">
        <f t="shared" si="28"/>
        <v>12.68319067998098</v>
      </c>
      <c r="W69" s="103">
        <v>1.24</v>
      </c>
      <c r="X69" s="103">
        <v>1.59</v>
      </c>
      <c r="Y69" s="98">
        <f t="shared" si="29"/>
        <v>2.83</v>
      </c>
      <c r="Z69" s="99">
        <f t="shared" si="30"/>
        <v>2.9428039351216917</v>
      </c>
      <c r="AA69" s="100">
        <v>3</v>
      </c>
      <c r="AB69" s="102">
        <v>122068</v>
      </c>
      <c r="AC69" s="160" t="s">
        <v>267</v>
      </c>
      <c r="AD69" s="106">
        <v>2239</v>
      </c>
      <c r="AE69" s="100">
        <v>1</v>
      </c>
      <c r="AF69" s="107"/>
      <c r="AG69" s="153"/>
      <c r="AH69" s="154"/>
      <c r="AI69" s="155"/>
      <c r="AJ69" s="92" t="s">
        <v>87</v>
      </c>
      <c r="AK69" s="100">
        <v>0</v>
      </c>
      <c r="AL69" s="110">
        <v>334.43287671232878</v>
      </c>
      <c r="AM69" s="111">
        <v>351.73507383450908</v>
      </c>
      <c r="AN69" s="112">
        <v>0</v>
      </c>
      <c r="AO69" s="113" t="s">
        <v>137</v>
      </c>
      <c r="AP69" s="114" t="s">
        <v>137</v>
      </c>
      <c r="AQ69" s="92" t="s">
        <v>87</v>
      </c>
      <c r="AR69" s="158">
        <v>0</v>
      </c>
      <c r="AS69" s="110">
        <v>351.73507383450908</v>
      </c>
      <c r="AT69" s="105">
        <v>0</v>
      </c>
      <c r="AU69" s="115" t="s">
        <v>137</v>
      </c>
      <c r="AV69" s="100" t="s">
        <v>137</v>
      </c>
      <c r="AW69" s="102">
        <v>97655</v>
      </c>
      <c r="AX69" s="105">
        <v>122068</v>
      </c>
      <c r="AY69" s="116">
        <f t="shared" si="35"/>
        <v>0.24999231990169474</v>
      </c>
      <c r="AZ69" s="105">
        <v>1</v>
      </c>
      <c r="BA69" s="117" t="s">
        <v>88</v>
      </c>
      <c r="BB69" s="105">
        <v>3</v>
      </c>
      <c r="BC69" s="118" t="s">
        <v>268</v>
      </c>
      <c r="BD69" s="100">
        <v>5</v>
      </c>
      <c r="BE69" s="156" t="s">
        <v>108</v>
      </c>
      <c r="BF69" s="93">
        <v>2</v>
      </c>
      <c r="BG69" s="111" t="s">
        <v>137</v>
      </c>
      <c r="BH69" s="120" t="s">
        <v>137</v>
      </c>
      <c r="BI69" s="121" t="s">
        <v>137</v>
      </c>
      <c r="BJ69" s="168" t="s">
        <v>137</v>
      </c>
      <c r="BK69" s="102">
        <v>122068</v>
      </c>
      <c r="BL69" s="105" t="s">
        <v>137</v>
      </c>
      <c r="BM69" s="122" t="s">
        <v>137</v>
      </c>
      <c r="BN69" s="202" t="s">
        <v>137</v>
      </c>
      <c r="BO69" s="123" t="s">
        <v>105</v>
      </c>
      <c r="BP69" s="160">
        <v>0</v>
      </c>
      <c r="BQ69" s="130">
        <v>0</v>
      </c>
      <c r="BR69" s="316" t="e">
        <f>IF(#REF!=0,0,BQ69/#REF!)+#REF!/E69</f>
        <v>#REF!</v>
      </c>
      <c r="BS69" s="317">
        <v>0</v>
      </c>
    </row>
    <row r="70" spans="3:71" s="89" customFormat="1" ht="45" hidden="1" x14ac:dyDescent="0.2">
      <c r="C70" s="90">
        <v>63</v>
      </c>
      <c r="D70" s="127" t="s">
        <v>269</v>
      </c>
      <c r="E70" s="92">
        <v>2413</v>
      </c>
      <c r="F70" s="93">
        <v>1</v>
      </c>
      <c r="G70" s="94">
        <v>1838</v>
      </c>
      <c r="H70" s="96">
        <v>2573</v>
      </c>
      <c r="I70" s="112">
        <v>2531</v>
      </c>
      <c r="J70" s="97">
        <f t="shared" si="24"/>
        <v>-6.2184220753983652</v>
      </c>
      <c r="K70" s="98">
        <f t="shared" si="25"/>
        <v>-4.662188858158828</v>
      </c>
      <c r="L70" s="99">
        <f t="shared" si="26"/>
        <v>-6.2184220753983652</v>
      </c>
      <c r="M70" s="100">
        <v>2</v>
      </c>
      <c r="N70" s="101">
        <v>98.010774968918355</v>
      </c>
      <c r="O70" s="92">
        <v>2224</v>
      </c>
      <c r="P70" s="100">
        <v>3</v>
      </c>
      <c r="Q70" s="102" t="s">
        <v>86</v>
      </c>
      <c r="R70" s="96">
        <v>43467</v>
      </c>
      <c r="S70" s="103">
        <f t="shared" si="27"/>
        <v>1.9707562568008703</v>
      </c>
      <c r="T70" s="104">
        <v>2.35</v>
      </c>
      <c r="U70" s="104">
        <v>467.41</v>
      </c>
      <c r="V70" s="103">
        <f t="shared" si="28"/>
        <v>3.5473612622415662</v>
      </c>
      <c r="W70" s="103">
        <v>0.65</v>
      </c>
      <c r="X70" s="103">
        <v>1.1499999999999999</v>
      </c>
      <c r="Y70" s="98">
        <f t="shared" si="29"/>
        <v>1.7999999999999998</v>
      </c>
      <c r="Z70" s="99">
        <f t="shared" si="30"/>
        <v>0.75893995897425515</v>
      </c>
      <c r="AA70" s="100">
        <v>5</v>
      </c>
      <c r="AB70" s="102">
        <v>112495</v>
      </c>
      <c r="AC70" s="105">
        <v>327</v>
      </c>
      <c r="AD70" s="106">
        <f t="shared" ref="AD70:AD82" si="49">AB70*AC70/21900</f>
        <v>1679.7198630136986</v>
      </c>
      <c r="AE70" s="100">
        <v>1</v>
      </c>
      <c r="AF70" s="107"/>
      <c r="AG70" s="153"/>
      <c r="AH70" s="154"/>
      <c r="AI70" s="155"/>
      <c r="AJ70" s="92" t="s">
        <v>87</v>
      </c>
      <c r="AK70" s="100">
        <v>0</v>
      </c>
      <c r="AL70" s="110">
        <v>308.20547945205482</v>
      </c>
      <c r="AM70" s="111">
        <v>373.27020883330601</v>
      </c>
      <c r="AN70" s="112">
        <v>1500</v>
      </c>
      <c r="AO70" s="113">
        <f t="shared" ref="AO70:AO82" si="50">AL70/AN70</f>
        <v>0.20547031963470322</v>
      </c>
      <c r="AP70" s="114">
        <f t="shared" ref="AP70:AP82" si="51">AM70/AN70</f>
        <v>0.24884680588887068</v>
      </c>
      <c r="AQ70" s="92" t="s">
        <v>87</v>
      </c>
      <c r="AR70" s="158">
        <v>0</v>
      </c>
      <c r="AS70" s="110">
        <v>373.27020883330601</v>
      </c>
      <c r="AT70" s="105">
        <v>1500</v>
      </c>
      <c r="AU70" s="115">
        <f t="shared" ref="AU70:AU82" si="52">AT70/AS70</f>
        <v>4.018536611020747</v>
      </c>
      <c r="AV70" s="100">
        <v>5</v>
      </c>
      <c r="AW70" s="102">
        <v>75913</v>
      </c>
      <c r="AX70" s="105">
        <v>112495</v>
      </c>
      <c r="AY70" s="116">
        <f t="shared" si="35"/>
        <v>0.48189374678908753</v>
      </c>
      <c r="AZ70" s="105">
        <v>2</v>
      </c>
      <c r="BA70" s="117" t="s">
        <v>117</v>
      </c>
      <c r="BB70" s="105">
        <v>4</v>
      </c>
      <c r="BC70" s="118" t="s">
        <v>258</v>
      </c>
      <c r="BD70" s="100">
        <v>5</v>
      </c>
      <c r="BE70" s="156" t="s">
        <v>104</v>
      </c>
      <c r="BF70" s="93">
        <v>0</v>
      </c>
      <c r="BG70" s="111">
        <v>2650038</v>
      </c>
      <c r="BH70" s="120">
        <v>300324</v>
      </c>
      <c r="BI70" s="121">
        <f t="shared" ref="BI70:BI76" si="53">BH70/BG70</f>
        <v>0.11332818623732943</v>
      </c>
      <c r="BJ70" s="100">
        <v>3</v>
      </c>
      <c r="BK70" s="102">
        <v>112495</v>
      </c>
      <c r="BL70" s="105">
        <v>150068</v>
      </c>
      <c r="BM70" s="122">
        <f t="shared" ref="BM70:BM82" si="54">BL70/BK70</f>
        <v>1.3339970665362906</v>
      </c>
      <c r="BN70" s="100">
        <v>3</v>
      </c>
      <c r="BO70" s="123" t="s">
        <v>105</v>
      </c>
      <c r="BP70" s="105">
        <v>0</v>
      </c>
      <c r="BQ70" s="92">
        <v>0</v>
      </c>
      <c r="BR70" s="316" t="e">
        <f>IF(#REF!=0,0,BQ70/#REF!)+#REF!/E70</f>
        <v>#REF!</v>
      </c>
      <c r="BS70" s="317">
        <v>0</v>
      </c>
    </row>
    <row r="71" spans="3:71" s="89" customFormat="1" ht="56.25" hidden="1" x14ac:dyDescent="0.2">
      <c r="C71" s="90">
        <v>64</v>
      </c>
      <c r="D71" s="127" t="s">
        <v>270</v>
      </c>
      <c r="E71" s="92">
        <v>2858</v>
      </c>
      <c r="F71" s="93">
        <v>1</v>
      </c>
      <c r="G71" s="94">
        <v>1565</v>
      </c>
      <c r="H71" s="96">
        <v>1581</v>
      </c>
      <c r="I71" s="112">
        <v>3128</v>
      </c>
      <c r="J71" s="97">
        <f t="shared" si="24"/>
        <v>80.771663504111302</v>
      </c>
      <c r="K71" s="98">
        <f t="shared" si="25"/>
        <v>-8.6317135549872148</v>
      </c>
      <c r="L71" s="99">
        <f t="shared" si="26"/>
        <v>80.771663504111302</v>
      </c>
      <c r="M71" s="100">
        <v>5</v>
      </c>
      <c r="N71" s="101">
        <v>68.404478656403072</v>
      </c>
      <c r="O71" s="92">
        <v>1955</v>
      </c>
      <c r="P71" s="100">
        <v>5</v>
      </c>
      <c r="Q71" s="102" t="s">
        <v>86</v>
      </c>
      <c r="R71" s="96">
        <v>33181</v>
      </c>
      <c r="S71" s="103">
        <f t="shared" si="27"/>
        <v>1.7668264110756124</v>
      </c>
      <c r="T71" s="104">
        <v>2.5099999999999998</v>
      </c>
      <c r="U71" s="104">
        <v>430.99</v>
      </c>
      <c r="V71" s="103">
        <f t="shared" si="28"/>
        <v>4.0283642172523972</v>
      </c>
      <c r="W71" s="103">
        <v>0.81</v>
      </c>
      <c r="X71" s="103">
        <v>1.47</v>
      </c>
      <c r="Y71" s="98">
        <f t="shared" si="29"/>
        <v>2.2800000000000002</v>
      </c>
      <c r="Z71" s="99">
        <f t="shared" si="30"/>
        <v>0.93467695706452525</v>
      </c>
      <c r="AA71" s="100">
        <v>5</v>
      </c>
      <c r="AB71" s="102">
        <v>73382</v>
      </c>
      <c r="AC71" s="105">
        <v>940</v>
      </c>
      <c r="AD71" s="106">
        <f t="shared" si="49"/>
        <v>3149.7296803652966</v>
      </c>
      <c r="AE71" s="100">
        <v>1</v>
      </c>
      <c r="AF71" s="107"/>
      <c r="AG71" s="153"/>
      <c r="AH71" s="154"/>
      <c r="AI71" s="155"/>
      <c r="AJ71" s="92" t="s">
        <v>87</v>
      </c>
      <c r="AK71" s="100">
        <v>0</v>
      </c>
      <c r="AL71" s="110">
        <v>201.04657534246576</v>
      </c>
      <c r="AM71" s="111">
        <v>332.98927743008448</v>
      </c>
      <c r="AN71" s="112">
        <v>600</v>
      </c>
      <c r="AO71" s="113">
        <f t="shared" si="50"/>
        <v>0.33507762557077625</v>
      </c>
      <c r="AP71" s="114">
        <f t="shared" si="51"/>
        <v>0.55498212905014077</v>
      </c>
      <c r="AQ71" s="92" t="s">
        <v>87</v>
      </c>
      <c r="AR71" s="158">
        <v>0</v>
      </c>
      <c r="AS71" s="110">
        <v>332.98927743008448</v>
      </c>
      <c r="AT71" s="105">
        <v>600</v>
      </c>
      <c r="AU71" s="115">
        <f t="shared" si="52"/>
        <v>1.8018598215252681</v>
      </c>
      <c r="AV71" s="100">
        <v>1</v>
      </c>
      <c r="AW71" s="102">
        <v>58290</v>
      </c>
      <c r="AX71" s="105">
        <v>73382</v>
      </c>
      <c r="AY71" s="116">
        <f t="shared" si="35"/>
        <v>0.25891233487733745</v>
      </c>
      <c r="AZ71" s="105">
        <v>1</v>
      </c>
      <c r="BA71" s="117" t="s">
        <v>202</v>
      </c>
      <c r="BB71" s="105">
        <v>2</v>
      </c>
      <c r="BC71" s="118" t="s">
        <v>103</v>
      </c>
      <c r="BD71" s="100">
        <v>5</v>
      </c>
      <c r="BE71" s="156" t="s">
        <v>108</v>
      </c>
      <c r="BF71" s="93">
        <v>2</v>
      </c>
      <c r="BG71" s="111">
        <v>3199742</v>
      </c>
      <c r="BH71" s="120">
        <v>0</v>
      </c>
      <c r="BI71" s="121">
        <f t="shared" si="53"/>
        <v>0</v>
      </c>
      <c r="BJ71" s="100">
        <v>5</v>
      </c>
      <c r="BK71" s="102">
        <v>73382</v>
      </c>
      <c r="BL71" s="105">
        <v>120681</v>
      </c>
      <c r="BM71" s="122">
        <f t="shared" si="54"/>
        <v>1.6445586111035404</v>
      </c>
      <c r="BN71" s="100">
        <f>IF(BM71&lt;1,1,IF(BM71&gt;1&lt;1.5,3,5))</f>
        <v>5</v>
      </c>
      <c r="BO71" s="123" t="s">
        <v>105</v>
      </c>
      <c r="BP71" s="105">
        <v>0</v>
      </c>
      <c r="BQ71" s="92">
        <v>3500000</v>
      </c>
      <c r="BR71" s="316" t="e">
        <f>IF(#REF!=0,0,BQ71/#REF!)+#REF!/E71</f>
        <v>#REF!</v>
      </c>
      <c r="BS71" s="317">
        <v>2</v>
      </c>
    </row>
    <row r="72" spans="3:71" s="89" customFormat="1" ht="60" hidden="1" x14ac:dyDescent="0.2">
      <c r="C72" s="90">
        <v>65</v>
      </c>
      <c r="D72" s="127" t="s">
        <v>271</v>
      </c>
      <c r="E72" s="92">
        <v>2502</v>
      </c>
      <c r="F72" s="93">
        <v>1</v>
      </c>
      <c r="G72" s="94">
        <v>1862</v>
      </c>
      <c r="H72" s="96">
        <v>2383</v>
      </c>
      <c r="I72" s="112">
        <v>2097</v>
      </c>
      <c r="J72" s="97">
        <f t="shared" si="24"/>
        <v>4.9937054133445145</v>
      </c>
      <c r="K72" s="98">
        <f t="shared" si="25"/>
        <v>19.313304721030036</v>
      </c>
      <c r="L72" s="99">
        <f t="shared" si="26"/>
        <v>4.9937054133445145</v>
      </c>
      <c r="M72" s="100">
        <v>5</v>
      </c>
      <c r="N72" s="101">
        <v>96.802557953637091</v>
      </c>
      <c r="O72" s="92">
        <v>2422</v>
      </c>
      <c r="P72" s="100">
        <v>1</v>
      </c>
      <c r="Q72" s="102" t="s">
        <v>111</v>
      </c>
      <c r="R72" s="96">
        <v>40724</v>
      </c>
      <c r="S72" s="103">
        <f t="shared" si="27"/>
        <v>1.822592194772646</v>
      </c>
      <c r="T72" s="104">
        <v>2.6</v>
      </c>
      <c r="U72" s="104">
        <v>590.78</v>
      </c>
      <c r="V72" s="103">
        <f t="shared" si="28"/>
        <v>4.4471249552452559</v>
      </c>
      <c r="W72" s="103">
        <v>0.93</v>
      </c>
      <c r="X72" s="103">
        <v>1.51</v>
      </c>
      <c r="Y72" s="98">
        <f t="shared" si="29"/>
        <v>2.44</v>
      </c>
      <c r="Z72" s="99">
        <f t="shared" si="30"/>
        <v>0.75275482501866275</v>
      </c>
      <c r="AA72" s="100">
        <v>5</v>
      </c>
      <c r="AB72" s="102">
        <v>94766</v>
      </c>
      <c r="AC72" s="105">
        <v>319</v>
      </c>
      <c r="AD72" s="106">
        <f t="shared" si="49"/>
        <v>1380.3814611872147</v>
      </c>
      <c r="AE72" s="100">
        <v>1</v>
      </c>
      <c r="AF72" s="107"/>
      <c r="AG72" s="153"/>
      <c r="AH72" s="154"/>
      <c r="AI72" s="155"/>
      <c r="AJ72" s="92" t="s">
        <v>87</v>
      </c>
      <c r="AK72" s="100">
        <v>0</v>
      </c>
      <c r="AL72" s="110">
        <v>259.63287671232877</v>
      </c>
      <c r="AM72" s="111">
        <v>300.19424098406489</v>
      </c>
      <c r="AN72" s="112">
        <v>579</v>
      </c>
      <c r="AO72" s="113">
        <f t="shared" si="50"/>
        <v>0.44841602195566282</v>
      </c>
      <c r="AP72" s="114">
        <f t="shared" si="51"/>
        <v>0.51847019168232278</v>
      </c>
      <c r="AQ72" s="92" t="s">
        <v>87</v>
      </c>
      <c r="AR72" s="158">
        <v>0</v>
      </c>
      <c r="AS72" s="110">
        <v>300.19424098406489</v>
      </c>
      <c r="AT72" s="105">
        <v>579</v>
      </c>
      <c r="AU72" s="115">
        <f t="shared" si="52"/>
        <v>1.9287511915684448</v>
      </c>
      <c r="AV72" s="100">
        <v>1</v>
      </c>
      <c r="AW72" s="102">
        <v>43073</v>
      </c>
      <c r="AX72" s="105">
        <v>94766</v>
      </c>
      <c r="AY72" s="116">
        <f t="shared" si="35"/>
        <v>1.200125368560351</v>
      </c>
      <c r="AZ72" s="105">
        <v>5</v>
      </c>
      <c r="BA72" s="161" t="s">
        <v>272</v>
      </c>
      <c r="BB72" s="105">
        <v>3</v>
      </c>
      <c r="BC72" s="132" t="s">
        <v>273</v>
      </c>
      <c r="BD72" s="100">
        <v>5</v>
      </c>
      <c r="BE72" s="156" t="s">
        <v>104</v>
      </c>
      <c r="BF72" s="93">
        <v>0</v>
      </c>
      <c r="BG72" s="111">
        <v>5597302</v>
      </c>
      <c r="BH72" s="120">
        <v>275296</v>
      </c>
      <c r="BI72" s="121">
        <f t="shared" si="53"/>
        <v>4.9183696002109589E-2</v>
      </c>
      <c r="BJ72" s="100">
        <v>5</v>
      </c>
      <c r="BK72" s="102">
        <v>94766</v>
      </c>
      <c r="BL72" s="105">
        <v>125787</v>
      </c>
      <c r="BM72" s="122">
        <f t="shared" si="54"/>
        <v>1.327343139944706</v>
      </c>
      <c r="BN72" s="100">
        <v>3</v>
      </c>
      <c r="BO72" s="123" t="s">
        <v>105</v>
      </c>
      <c r="BP72" s="105">
        <v>0</v>
      </c>
      <c r="BQ72" s="92">
        <v>0</v>
      </c>
      <c r="BR72" s="316" t="e">
        <f>IF(#REF!=0,0,BQ72/#REF!)+#REF!/E72</f>
        <v>#REF!</v>
      </c>
      <c r="BS72" s="317">
        <v>5</v>
      </c>
    </row>
    <row r="73" spans="3:71" s="89" customFormat="1" ht="67.5" hidden="1" x14ac:dyDescent="0.2">
      <c r="C73" s="90">
        <v>66</v>
      </c>
      <c r="D73" s="127" t="s">
        <v>274</v>
      </c>
      <c r="E73" s="92">
        <v>4990</v>
      </c>
      <c r="F73" s="93">
        <v>1</v>
      </c>
      <c r="G73" s="94">
        <v>1972</v>
      </c>
      <c r="H73" s="203">
        <v>4974</v>
      </c>
      <c r="I73" s="112">
        <v>4896</v>
      </c>
      <c r="J73" s="97">
        <f t="shared" si="24"/>
        <v>0.32167269802975795</v>
      </c>
      <c r="K73" s="98">
        <f t="shared" si="25"/>
        <v>1.9199346405228681</v>
      </c>
      <c r="L73" s="99">
        <f t="shared" si="26"/>
        <v>0.32167269802975795</v>
      </c>
      <c r="M73" s="100">
        <v>5</v>
      </c>
      <c r="N73" s="101">
        <v>92.244488977955911</v>
      </c>
      <c r="O73" s="92">
        <v>4603</v>
      </c>
      <c r="P73" s="100">
        <v>3</v>
      </c>
      <c r="Q73" s="200" t="s">
        <v>102</v>
      </c>
      <c r="R73" s="201">
        <v>23180</v>
      </c>
      <c r="S73" s="103">
        <f t="shared" si="27"/>
        <v>0.97954699121027711</v>
      </c>
      <c r="T73" s="104">
        <v>2.6</v>
      </c>
      <c r="U73" s="104">
        <v>590.78</v>
      </c>
      <c r="V73" s="103">
        <f t="shared" si="28"/>
        <v>2.6741632860040565</v>
      </c>
      <c r="W73" s="103">
        <v>1.04</v>
      </c>
      <c r="X73" s="103">
        <v>1.69</v>
      </c>
      <c r="Y73" s="98">
        <f t="shared" si="29"/>
        <v>2.73</v>
      </c>
      <c r="Z73" s="99">
        <f t="shared" si="30"/>
        <v>0.45264959646637604</v>
      </c>
      <c r="AA73" s="100">
        <v>5</v>
      </c>
      <c r="AB73" s="102">
        <v>143209</v>
      </c>
      <c r="AC73" s="105">
        <v>208</v>
      </c>
      <c r="AD73" s="106">
        <f t="shared" si="49"/>
        <v>1360.1585388127853</v>
      </c>
      <c r="AE73" s="100">
        <v>1</v>
      </c>
      <c r="AF73" s="107"/>
      <c r="AG73" s="153"/>
      <c r="AH73" s="154"/>
      <c r="AI73" s="155">
        <v>0.78739030448877279</v>
      </c>
      <c r="AJ73" s="130" t="s">
        <v>94</v>
      </c>
      <c r="AK73" s="100">
        <v>3</v>
      </c>
      <c r="AL73" s="110">
        <v>392.35342465753422</v>
      </c>
      <c r="AM73" s="111">
        <v>830.69677123565532</v>
      </c>
      <c r="AN73" s="112">
        <v>1055</v>
      </c>
      <c r="AO73" s="113">
        <f t="shared" si="50"/>
        <v>0.37189898071804189</v>
      </c>
      <c r="AP73" s="114">
        <f t="shared" si="51"/>
        <v>0.78739030448877279</v>
      </c>
      <c r="AQ73" s="92" t="s">
        <v>275</v>
      </c>
      <c r="AR73" s="158">
        <v>3</v>
      </c>
      <c r="AS73" s="110">
        <v>830.69677123565532</v>
      </c>
      <c r="AT73" s="105">
        <v>1055</v>
      </c>
      <c r="AU73" s="115">
        <f t="shared" si="52"/>
        <v>1.2700181781502475</v>
      </c>
      <c r="AV73" s="100">
        <v>0</v>
      </c>
      <c r="AW73" s="102">
        <v>104543</v>
      </c>
      <c r="AX73" s="105">
        <v>143209</v>
      </c>
      <c r="AY73" s="116">
        <f t="shared" si="35"/>
        <v>0.36985737926020873</v>
      </c>
      <c r="AZ73" s="105">
        <v>2</v>
      </c>
      <c r="BA73" s="161" t="s">
        <v>88</v>
      </c>
      <c r="BB73" s="105">
        <v>3</v>
      </c>
      <c r="BC73" s="132" t="s">
        <v>276</v>
      </c>
      <c r="BD73" s="100">
        <v>2</v>
      </c>
      <c r="BE73" s="119" t="s">
        <v>104</v>
      </c>
      <c r="BF73" s="93">
        <v>0</v>
      </c>
      <c r="BG73" s="111">
        <v>4019547</v>
      </c>
      <c r="BH73" s="120">
        <v>0</v>
      </c>
      <c r="BI73" s="121">
        <f t="shared" si="53"/>
        <v>0</v>
      </c>
      <c r="BJ73" s="100">
        <v>5</v>
      </c>
      <c r="BK73" s="102">
        <v>143209</v>
      </c>
      <c r="BL73" s="105">
        <v>198820</v>
      </c>
      <c r="BM73" s="122">
        <f t="shared" si="54"/>
        <v>1.3883205664448464</v>
      </c>
      <c r="BN73" s="100">
        <v>3</v>
      </c>
      <c r="BO73" s="123" t="s">
        <v>105</v>
      </c>
      <c r="BP73" s="105">
        <v>0</v>
      </c>
      <c r="BQ73" s="92">
        <v>3712650</v>
      </c>
      <c r="BR73" s="316" t="e">
        <f>IF(#REF!=0,0,BQ73/#REF!)+#REF!/E73</f>
        <v>#REF!</v>
      </c>
      <c r="BS73" s="317">
        <v>1</v>
      </c>
    </row>
    <row r="74" spans="3:71" s="89" customFormat="1" ht="56.25" hidden="1" x14ac:dyDescent="0.2">
      <c r="C74" s="90">
        <v>67</v>
      </c>
      <c r="D74" s="127" t="s">
        <v>277</v>
      </c>
      <c r="E74" s="92">
        <v>2816</v>
      </c>
      <c r="F74" s="93">
        <v>1</v>
      </c>
      <c r="G74" s="94">
        <v>1047</v>
      </c>
      <c r="H74" s="203">
        <v>2647</v>
      </c>
      <c r="I74" s="112">
        <v>3048</v>
      </c>
      <c r="J74" s="97">
        <f t="shared" si="24"/>
        <v>6.3845863241405425</v>
      </c>
      <c r="K74" s="98">
        <f t="shared" si="25"/>
        <v>-7.6115485564304493</v>
      </c>
      <c r="L74" s="99">
        <f t="shared" si="26"/>
        <v>6.3845863241405425</v>
      </c>
      <c r="M74" s="100">
        <v>5</v>
      </c>
      <c r="N74" s="101">
        <v>45.3125</v>
      </c>
      <c r="O74" s="92">
        <v>1276</v>
      </c>
      <c r="P74" s="100">
        <v>5</v>
      </c>
      <c r="Q74" s="102" t="s">
        <v>111</v>
      </c>
      <c r="R74" s="96">
        <v>34996</v>
      </c>
      <c r="S74" s="103">
        <f t="shared" si="27"/>
        <v>2.7854186564788286</v>
      </c>
      <c r="T74" s="104">
        <v>2.48</v>
      </c>
      <c r="U74" s="104">
        <v>500.76</v>
      </c>
      <c r="V74" s="103">
        <f t="shared" si="28"/>
        <v>7.4621365807067823</v>
      </c>
      <c r="W74" s="204">
        <v>0.78400000000000003</v>
      </c>
      <c r="X74" s="204">
        <v>1.895</v>
      </c>
      <c r="Y74" s="98">
        <f t="shared" si="29"/>
        <v>2.6790000000000003</v>
      </c>
      <c r="Z74" s="99">
        <f t="shared" si="30"/>
        <v>1.4901622694917289</v>
      </c>
      <c r="AA74" s="100">
        <v>5</v>
      </c>
      <c r="AB74" s="102">
        <v>35788</v>
      </c>
      <c r="AC74" s="105">
        <v>461.5</v>
      </c>
      <c r="AD74" s="106">
        <f t="shared" si="49"/>
        <v>754.16264840182646</v>
      </c>
      <c r="AE74" s="100">
        <v>0</v>
      </c>
      <c r="AF74" s="107"/>
      <c r="AG74" s="153"/>
      <c r="AH74" s="154"/>
      <c r="AI74" s="155"/>
      <c r="AJ74" s="92" t="s">
        <v>87</v>
      </c>
      <c r="AK74" s="100">
        <v>0</v>
      </c>
      <c r="AL74" s="110">
        <v>98.049315068493144</v>
      </c>
      <c r="AM74" s="111">
        <v>230.57792257068468</v>
      </c>
      <c r="AN74" s="112">
        <v>500</v>
      </c>
      <c r="AO74" s="113">
        <f t="shared" si="50"/>
        <v>0.19609863013698628</v>
      </c>
      <c r="AP74" s="114">
        <f t="shared" si="51"/>
        <v>0.46115584514136937</v>
      </c>
      <c r="AQ74" s="92" t="s">
        <v>87</v>
      </c>
      <c r="AR74" s="158">
        <v>0</v>
      </c>
      <c r="AS74" s="110">
        <v>230.57792257068468</v>
      </c>
      <c r="AT74" s="105">
        <v>500</v>
      </c>
      <c r="AU74" s="115">
        <f t="shared" si="52"/>
        <v>2.1684643283518299</v>
      </c>
      <c r="AV74" s="100">
        <v>1</v>
      </c>
      <c r="AW74" s="102">
        <v>28630</v>
      </c>
      <c r="AX74" s="105">
        <v>35788</v>
      </c>
      <c r="AY74" s="116">
        <f t="shared" si="35"/>
        <v>0.25001746419839327</v>
      </c>
      <c r="AZ74" s="105">
        <v>2</v>
      </c>
      <c r="BA74" s="117" t="s">
        <v>88</v>
      </c>
      <c r="BB74" s="105">
        <v>3</v>
      </c>
      <c r="BC74" s="118" t="s">
        <v>103</v>
      </c>
      <c r="BD74" s="100">
        <v>5</v>
      </c>
      <c r="BE74" s="156" t="s">
        <v>104</v>
      </c>
      <c r="BF74" s="93">
        <v>0</v>
      </c>
      <c r="BG74" s="111">
        <v>1294991</v>
      </c>
      <c r="BH74" s="120">
        <v>0</v>
      </c>
      <c r="BI74" s="121">
        <f t="shared" si="53"/>
        <v>0</v>
      </c>
      <c r="BJ74" s="100">
        <v>5</v>
      </c>
      <c r="BK74" s="102">
        <v>35788</v>
      </c>
      <c r="BL74" s="105">
        <v>77085</v>
      </c>
      <c r="BM74" s="122">
        <f t="shared" si="54"/>
        <v>2.1539342796468088</v>
      </c>
      <c r="BN74" s="100">
        <f>IF(BM74&lt;1,1,IF(BM74&gt;1&lt;1.5,3,5))</f>
        <v>5</v>
      </c>
      <c r="BO74" s="123" t="s">
        <v>278</v>
      </c>
      <c r="BP74" s="105">
        <v>3</v>
      </c>
      <c r="BQ74" s="92">
        <v>0</v>
      </c>
      <c r="BR74" s="316" t="e">
        <f>IF(#REF!=0,0,BQ74/#REF!)+#REF!/E74</f>
        <v>#REF!</v>
      </c>
      <c r="BS74" s="317">
        <v>0</v>
      </c>
    </row>
    <row r="75" spans="3:71" s="89" customFormat="1" ht="56.25" hidden="1" x14ac:dyDescent="0.2">
      <c r="C75" s="90">
        <v>68</v>
      </c>
      <c r="D75" s="127" t="s">
        <v>279</v>
      </c>
      <c r="E75" s="92">
        <v>2005</v>
      </c>
      <c r="F75" s="93">
        <v>1</v>
      </c>
      <c r="G75" s="94">
        <v>1061</v>
      </c>
      <c r="H75" s="203">
        <v>2043</v>
      </c>
      <c r="I75" s="112">
        <v>2223</v>
      </c>
      <c r="J75" s="97">
        <f t="shared" si="24"/>
        <v>-1.8600097895252077</v>
      </c>
      <c r="K75" s="98">
        <f t="shared" si="25"/>
        <v>-9.8065677013045445</v>
      </c>
      <c r="L75" s="99">
        <f t="shared" si="26"/>
        <v>-1.8600097895252077</v>
      </c>
      <c r="M75" s="100">
        <v>4</v>
      </c>
      <c r="N75" s="101">
        <v>58.653366583541143</v>
      </c>
      <c r="O75" s="92">
        <v>1176</v>
      </c>
      <c r="P75" s="100">
        <v>5</v>
      </c>
      <c r="Q75" s="200" t="s">
        <v>111</v>
      </c>
      <c r="R75" s="201">
        <v>62136</v>
      </c>
      <c r="S75" s="103">
        <f t="shared" si="27"/>
        <v>4.8803016022620165</v>
      </c>
      <c r="T75" s="104">
        <v>2.35</v>
      </c>
      <c r="U75" s="104">
        <v>467.41</v>
      </c>
      <c r="V75" s="103">
        <f t="shared" si="28"/>
        <v>10.443845428840715</v>
      </c>
      <c r="W75" s="103">
        <v>1.04</v>
      </c>
      <c r="X75" s="103">
        <v>1.1000000000000001</v>
      </c>
      <c r="Y75" s="98">
        <f t="shared" si="29"/>
        <v>2.14</v>
      </c>
      <c r="Z75" s="99">
        <f t="shared" si="30"/>
        <v>2.2344077852080004</v>
      </c>
      <c r="AA75" s="100">
        <v>3</v>
      </c>
      <c r="AB75" s="102">
        <v>73828</v>
      </c>
      <c r="AC75" s="105">
        <v>533</v>
      </c>
      <c r="AD75" s="106">
        <f t="shared" si="49"/>
        <v>1796.8184474885845</v>
      </c>
      <c r="AE75" s="100">
        <v>1</v>
      </c>
      <c r="AF75" s="107"/>
      <c r="AG75" s="153"/>
      <c r="AH75" s="154"/>
      <c r="AI75" s="155">
        <v>0.93653060905527086</v>
      </c>
      <c r="AJ75" s="130" t="s">
        <v>94</v>
      </c>
      <c r="AK75" s="100">
        <v>3</v>
      </c>
      <c r="AL75" s="110">
        <v>202.26849315068492</v>
      </c>
      <c r="AM75" s="111">
        <v>355.88163144100292</v>
      </c>
      <c r="AN75" s="112">
        <v>380</v>
      </c>
      <c r="AO75" s="113">
        <f t="shared" si="50"/>
        <v>0.53228550829127608</v>
      </c>
      <c r="AP75" s="114">
        <f t="shared" si="51"/>
        <v>0.93653060905527086</v>
      </c>
      <c r="AQ75" s="92" t="s">
        <v>280</v>
      </c>
      <c r="AR75" s="158">
        <v>3</v>
      </c>
      <c r="AS75" s="110">
        <v>355.88163144100292</v>
      </c>
      <c r="AT75" s="105">
        <v>380</v>
      </c>
      <c r="AU75" s="115">
        <f t="shared" si="52"/>
        <v>1.0677707597926289</v>
      </c>
      <c r="AV75" s="100">
        <v>0</v>
      </c>
      <c r="AW75" s="102">
        <v>63018</v>
      </c>
      <c r="AX75" s="105">
        <v>73828</v>
      </c>
      <c r="AY75" s="116">
        <f t="shared" si="35"/>
        <v>0.1715382906471167</v>
      </c>
      <c r="AZ75" s="105">
        <v>1</v>
      </c>
      <c r="BA75" s="117" t="s">
        <v>117</v>
      </c>
      <c r="BB75" s="105">
        <v>4</v>
      </c>
      <c r="BC75" s="118" t="s">
        <v>103</v>
      </c>
      <c r="BD75" s="100">
        <v>5</v>
      </c>
      <c r="BE75" s="156" t="s">
        <v>108</v>
      </c>
      <c r="BF75" s="93">
        <v>2</v>
      </c>
      <c r="BG75" s="111">
        <v>2890107</v>
      </c>
      <c r="BH75" s="120">
        <v>644282</v>
      </c>
      <c r="BI75" s="121">
        <f t="shared" si="53"/>
        <v>0.22292669440958415</v>
      </c>
      <c r="BJ75" s="100">
        <v>3</v>
      </c>
      <c r="BK75" s="102">
        <v>73828</v>
      </c>
      <c r="BL75" s="105">
        <v>57583</v>
      </c>
      <c r="BM75" s="122">
        <f t="shared" si="54"/>
        <v>0.77996153221000164</v>
      </c>
      <c r="BN75" s="100">
        <f>IF(BM75&lt;1,1,IF(BM75&gt;1&lt;1.5,3,5))</f>
        <v>1</v>
      </c>
      <c r="BO75" s="123" t="s">
        <v>105</v>
      </c>
      <c r="BP75" s="105">
        <v>0</v>
      </c>
      <c r="BQ75" s="92">
        <v>2019750</v>
      </c>
      <c r="BR75" s="316" t="e">
        <f>IF(#REF!=0,0,BQ75/#REF!)+#REF!/E75</f>
        <v>#REF!</v>
      </c>
      <c r="BS75" s="317">
        <v>3</v>
      </c>
    </row>
    <row r="76" spans="3:71" s="89" customFormat="1" ht="45" hidden="1" x14ac:dyDescent="0.2">
      <c r="C76" s="90">
        <v>69</v>
      </c>
      <c r="D76" s="127" t="s">
        <v>281</v>
      </c>
      <c r="E76" s="92">
        <v>6041</v>
      </c>
      <c r="F76" s="93">
        <v>1</v>
      </c>
      <c r="G76" s="94">
        <v>4565</v>
      </c>
      <c r="H76" s="203">
        <v>6343</v>
      </c>
      <c r="I76" s="112">
        <v>6311</v>
      </c>
      <c r="J76" s="97">
        <f t="shared" si="24"/>
        <v>-4.7611540280624354</v>
      </c>
      <c r="K76" s="98">
        <f t="shared" si="25"/>
        <v>-4.2782443352875958</v>
      </c>
      <c r="L76" s="99">
        <f t="shared" si="26"/>
        <v>-4.7611540280624354</v>
      </c>
      <c r="M76" s="100">
        <v>3</v>
      </c>
      <c r="N76" s="101">
        <v>93.808972024499255</v>
      </c>
      <c r="O76" s="92">
        <v>5667</v>
      </c>
      <c r="P76" s="100">
        <v>3</v>
      </c>
      <c r="Q76" s="102" t="s">
        <v>86</v>
      </c>
      <c r="R76" s="96">
        <v>158771</v>
      </c>
      <c r="S76" s="103">
        <f t="shared" si="27"/>
        <v>2.8983388097845926</v>
      </c>
      <c r="T76" s="104">
        <v>2.5099999999999998</v>
      </c>
      <c r="U76" s="104">
        <v>430.99</v>
      </c>
      <c r="V76" s="103">
        <f t="shared" si="28"/>
        <v>6.7531294267981012</v>
      </c>
      <c r="W76" s="103">
        <v>1.08</v>
      </c>
      <c r="X76" s="103">
        <v>1.25</v>
      </c>
      <c r="Y76" s="98">
        <f t="shared" si="29"/>
        <v>2.33</v>
      </c>
      <c r="Z76" s="99">
        <f t="shared" si="30"/>
        <v>1.5668877298308781</v>
      </c>
      <c r="AA76" s="100">
        <v>5</v>
      </c>
      <c r="AB76" s="102">
        <v>259010</v>
      </c>
      <c r="AC76" s="105">
        <v>298</v>
      </c>
      <c r="AD76" s="106">
        <f t="shared" si="49"/>
        <v>3524.4283105022832</v>
      </c>
      <c r="AE76" s="100">
        <v>1</v>
      </c>
      <c r="AF76" s="107"/>
      <c r="AG76" s="153"/>
      <c r="AH76" s="154"/>
      <c r="AI76" s="155"/>
      <c r="AJ76" s="92" t="s">
        <v>87</v>
      </c>
      <c r="AK76" s="100">
        <v>0</v>
      </c>
      <c r="AL76" s="110">
        <v>709.61643835616439</v>
      </c>
      <c r="AM76" s="111">
        <v>933.23665351318095</v>
      </c>
      <c r="AN76" s="112">
        <v>2100</v>
      </c>
      <c r="AO76" s="113">
        <f t="shared" si="50"/>
        <v>0.33791258969341159</v>
      </c>
      <c r="AP76" s="114">
        <f t="shared" si="51"/>
        <v>0.44439840643484807</v>
      </c>
      <c r="AQ76" s="92" t="s">
        <v>87</v>
      </c>
      <c r="AR76" s="158">
        <v>0</v>
      </c>
      <c r="AS76" s="110">
        <v>933.23665351318095</v>
      </c>
      <c r="AT76" s="105">
        <v>2100</v>
      </c>
      <c r="AU76" s="115">
        <f t="shared" si="52"/>
        <v>2.2502330915684934</v>
      </c>
      <c r="AV76" s="100">
        <v>1</v>
      </c>
      <c r="AW76" s="102">
        <v>206199</v>
      </c>
      <c r="AX76" s="105">
        <v>259010</v>
      </c>
      <c r="AY76" s="116">
        <f t="shared" si="35"/>
        <v>0.25611666399934047</v>
      </c>
      <c r="AZ76" s="105">
        <v>1</v>
      </c>
      <c r="BA76" s="117" t="s">
        <v>88</v>
      </c>
      <c r="BB76" s="105">
        <v>3</v>
      </c>
      <c r="BC76" s="118" t="s">
        <v>118</v>
      </c>
      <c r="BD76" s="100">
        <v>5</v>
      </c>
      <c r="BE76" s="156" t="s">
        <v>104</v>
      </c>
      <c r="BF76" s="93">
        <v>0</v>
      </c>
      <c r="BG76" s="111">
        <v>2009743</v>
      </c>
      <c r="BH76" s="120">
        <v>610993</v>
      </c>
      <c r="BI76" s="121">
        <f t="shared" si="53"/>
        <v>0.30401548854754068</v>
      </c>
      <c r="BJ76" s="100">
        <v>3</v>
      </c>
      <c r="BK76" s="102">
        <v>259010</v>
      </c>
      <c r="BL76" s="105">
        <v>377303</v>
      </c>
      <c r="BM76" s="122">
        <f t="shared" si="54"/>
        <v>1.4567120960580673</v>
      </c>
      <c r="BN76" s="100">
        <v>3</v>
      </c>
      <c r="BO76" s="123" t="s">
        <v>105</v>
      </c>
      <c r="BP76" s="105">
        <v>0</v>
      </c>
      <c r="BQ76" s="92">
        <v>702800</v>
      </c>
      <c r="BR76" s="316" t="e">
        <f>IF(#REF!=0,0,BQ76/#REF!)+#REF!/E76</f>
        <v>#REF!</v>
      </c>
      <c r="BS76" s="317">
        <v>2</v>
      </c>
    </row>
    <row r="77" spans="3:71" s="89" customFormat="1" ht="67.5" hidden="1" x14ac:dyDescent="0.2">
      <c r="C77" s="90">
        <v>71</v>
      </c>
      <c r="D77" s="127" t="s">
        <v>282</v>
      </c>
      <c r="E77" s="92">
        <v>3051</v>
      </c>
      <c r="F77" s="93">
        <v>1</v>
      </c>
      <c r="G77" s="94">
        <v>2549</v>
      </c>
      <c r="H77" s="203">
        <v>3307</v>
      </c>
      <c r="I77" s="199">
        <v>2938</v>
      </c>
      <c r="J77" s="97">
        <f t="shared" si="24"/>
        <v>-7.7411551254913888</v>
      </c>
      <c r="K77" s="98">
        <f t="shared" si="25"/>
        <v>3.8461538461538538</v>
      </c>
      <c r="L77" s="99">
        <f t="shared" si="26"/>
        <v>-7.7411551254913888</v>
      </c>
      <c r="M77" s="100">
        <v>2</v>
      </c>
      <c r="N77" s="101">
        <v>99.016715830875128</v>
      </c>
      <c r="O77" s="92">
        <v>3021</v>
      </c>
      <c r="P77" s="100">
        <v>1</v>
      </c>
      <c r="Q77" s="102" t="s">
        <v>86</v>
      </c>
      <c r="R77" s="96">
        <v>120366</v>
      </c>
      <c r="S77" s="103">
        <f t="shared" si="27"/>
        <v>3.9350725774813653</v>
      </c>
      <c r="T77" s="104">
        <v>2.6</v>
      </c>
      <c r="U77" s="104">
        <v>590.78</v>
      </c>
      <c r="V77" s="103">
        <f t="shared" si="28"/>
        <v>7.7520929776382905</v>
      </c>
      <c r="W77" s="103">
        <v>0.91</v>
      </c>
      <c r="X77" s="103">
        <v>1.06</v>
      </c>
      <c r="Y77" s="98">
        <f t="shared" si="29"/>
        <v>1.9700000000000002</v>
      </c>
      <c r="Z77" s="99">
        <f t="shared" si="30"/>
        <v>1.312179318466822</v>
      </c>
      <c r="AA77" s="100">
        <v>5</v>
      </c>
      <c r="AB77" s="102">
        <v>151863</v>
      </c>
      <c r="AC77" s="105">
        <v>317</v>
      </c>
      <c r="AD77" s="106">
        <f t="shared" si="49"/>
        <v>2198.1995890410958</v>
      </c>
      <c r="AE77" s="100">
        <v>1</v>
      </c>
      <c r="AF77" s="107" t="s">
        <v>283</v>
      </c>
      <c r="AG77" s="153"/>
      <c r="AH77" s="154"/>
      <c r="AI77" s="155">
        <v>1.2843345394392542</v>
      </c>
      <c r="AJ77" s="130" t="s">
        <v>94</v>
      </c>
      <c r="AK77" s="100">
        <v>3</v>
      </c>
      <c r="AL77" s="110">
        <v>416.06301369863013</v>
      </c>
      <c r="AM77" s="111">
        <v>809.13075984673014</v>
      </c>
      <c r="AN77" s="112">
        <v>630</v>
      </c>
      <c r="AO77" s="113">
        <f t="shared" si="50"/>
        <v>0.66041748206131767</v>
      </c>
      <c r="AP77" s="114">
        <f t="shared" si="51"/>
        <v>1.2843345394392542</v>
      </c>
      <c r="AQ77" s="92" t="s">
        <v>284</v>
      </c>
      <c r="AR77" s="158">
        <v>3</v>
      </c>
      <c r="AS77" s="110">
        <v>809.13075984673014</v>
      </c>
      <c r="AT77" s="105">
        <v>630</v>
      </c>
      <c r="AU77" s="115">
        <f t="shared" si="52"/>
        <v>0.77861333577200542</v>
      </c>
      <c r="AV77" s="100">
        <v>0</v>
      </c>
      <c r="AW77" s="102">
        <v>134105</v>
      </c>
      <c r="AX77" s="105">
        <v>151863</v>
      </c>
      <c r="AY77" s="116">
        <f t="shared" si="35"/>
        <v>0.1324186271951083</v>
      </c>
      <c r="AZ77" s="105">
        <v>1</v>
      </c>
      <c r="BA77" s="117" t="s">
        <v>117</v>
      </c>
      <c r="BB77" s="105">
        <v>4</v>
      </c>
      <c r="BC77" s="118" t="s">
        <v>285</v>
      </c>
      <c r="BD77" s="100">
        <v>2</v>
      </c>
      <c r="BE77" s="119" t="s">
        <v>155</v>
      </c>
      <c r="BF77" s="93">
        <v>5</v>
      </c>
      <c r="BG77" s="111" t="s">
        <v>137</v>
      </c>
      <c r="BH77" s="120" t="s">
        <v>137</v>
      </c>
      <c r="BI77" s="121" t="s">
        <v>137</v>
      </c>
      <c r="BJ77" s="168" t="s">
        <v>137</v>
      </c>
      <c r="BK77" s="102">
        <v>151863</v>
      </c>
      <c r="BL77" s="105">
        <v>181183</v>
      </c>
      <c r="BM77" s="122">
        <f t="shared" si="54"/>
        <v>1.1930687527574195</v>
      </c>
      <c r="BN77" s="100">
        <v>3</v>
      </c>
      <c r="BO77" s="123" t="s">
        <v>105</v>
      </c>
      <c r="BP77" s="105">
        <v>0</v>
      </c>
      <c r="BQ77" s="92">
        <v>66000</v>
      </c>
      <c r="BR77" s="316" t="e">
        <f>IF(#REF!=0,0,BQ77/#REF!)+#REF!/E77</f>
        <v>#REF!</v>
      </c>
      <c r="BS77" s="317">
        <v>2</v>
      </c>
    </row>
    <row r="78" spans="3:71" s="89" customFormat="1" ht="56.25" hidden="1" x14ac:dyDescent="0.2">
      <c r="C78" s="90">
        <v>72</v>
      </c>
      <c r="D78" s="127" t="s">
        <v>286</v>
      </c>
      <c r="E78" s="92">
        <v>5173</v>
      </c>
      <c r="F78" s="93">
        <v>1</v>
      </c>
      <c r="G78" s="94">
        <v>4541</v>
      </c>
      <c r="H78" s="203">
        <v>6094</v>
      </c>
      <c r="I78" s="112">
        <v>5375</v>
      </c>
      <c r="J78" s="97">
        <f t="shared" si="24"/>
        <v>-15.113226124056439</v>
      </c>
      <c r="K78" s="98">
        <f t="shared" si="25"/>
        <v>-3.7581395348837248</v>
      </c>
      <c r="L78" s="99">
        <f t="shared" si="26"/>
        <v>-15.113226124056439</v>
      </c>
      <c r="M78" s="100">
        <v>1</v>
      </c>
      <c r="N78" s="101">
        <v>96.056446936013913</v>
      </c>
      <c r="O78" s="92">
        <v>4969</v>
      </c>
      <c r="P78" s="100">
        <v>1</v>
      </c>
      <c r="Q78" s="102" t="s">
        <v>86</v>
      </c>
      <c r="R78" s="96">
        <v>99390</v>
      </c>
      <c r="S78" s="103">
        <f t="shared" si="27"/>
        <v>1.8239374587095354</v>
      </c>
      <c r="T78" s="104">
        <v>2.5099999999999998</v>
      </c>
      <c r="U78" s="104">
        <v>430.99</v>
      </c>
      <c r="V78" s="103">
        <f t="shared" si="28"/>
        <v>4.0491411583351686</v>
      </c>
      <c r="W78" s="103">
        <v>0.91</v>
      </c>
      <c r="X78" s="103">
        <v>1.31</v>
      </c>
      <c r="Y78" s="98">
        <f t="shared" si="29"/>
        <v>2.2200000000000002</v>
      </c>
      <c r="Z78" s="99">
        <f t="shared" si="30"/>
        <v>0.93949770489690443</v>
      </c>
      <c r="AA78" s="100">
        <v>5</v>
      </c>
      <c r="AB78" s="102">
        <v>297200</v>
      </c>
      <c r="AC78" s="105">
        <v>207.5</v>
      </c>
      <c r="AD78" s="106">
        <f t="shared" si="49"/>
        <v>2815.9360730593608</v>
      </c>
      <c r="AE78" s="100">
        <v>1</v>
      </c>
      <c r="AF78" s="107"/>
      <c r="AG78" s="153"/>
      <c r="AH78" s="154"/>
      <c r="AI78" s="155"/>
      <c r="AJ78" s="92" t="s">
        <v>87</v>
      </c>
      <c r="AK78" s="100">
        <v>0</v>
      </c>
      <c r="AL78" s="110">
        <v>814.2465753424658</v>
      </c>
      <c r="AM78" s="111">
        <v>870.65953368547753</v>
      </c>
      <c r="AN78" s="112">
        <v>2000</v>
      </c>
      <c r="AO78" s="113">
        <f t="shared" si="50"/>
        <v>0.4071232876712329</v>
      </c>
      <c r="AP78" s="114">
        <f t="shared" si="51"/>
        <v>0.43532976684273877</v>
      </c>
      <c r="AQ78" s="92" t="s">
        <v>87</v>
      </c>
      <c r="AR78" s="100">
        <v>0</v>
      </c>
      <c r="AS78" s="110">
        <v>870.65953368547753</v>
      </c>
      <c r="AT78" s="105">
        <v>2000</v>
      </c>
      <c r="AU78" s="115">
        <f t="shared" si="52"/>
        <v>2.2971091714048724</v>
      </c>
      <c r="AV78" s="100">
        <v>1</v>
      </c>
      <c r="AW78" s="102">
        <v>147947</v>
      </c>
      <c r="AX78" s="105">
        <v>297200</v>
      </c>
      <c r="AY78" s="116">
        <f t="shared" si="35"/>
        <v>1.0088274855184627</v>
      </c>
      <c r="AZ78" s="105">
        <v>5</v>
      </c>
      <c r="BA78" s="117" t="s">
        <v>202</v>
      </c>
      <c r="BB78" s="105">
        <v>2</v>
      </c>
      <c r="BC78" s="118" t="s">
        <v>287</v>
      </c>
      <c r="BD78" s="100">
        <v>5</v>
      </c>
      <c r="BE78" s="156" t="s">
        <v>108</v>
      </c>
      <c r="BF78" s="93">
        <v>2</v>
      </c>
      <c r="BG78" s="111" t="s">
        <v>137</v>
      </c>
      <c r="BH78" s="120" t="s">
        <v>137</v>
      </c>
      <c r="BI78" s="121" t="s">
        <v>137</v>
      </c>
      <c r="BJ78" s="168" t="s">
        <v>137</v>
      </c>
      <c r="BK78" s="102">
        <v>297200</v>
      </c>
      <c r="BL78" s="105">
        <v>222659</v>
      </c>
      <c r="BM78" s="122">
        <f t="shared" si="54"/>
        <v>0.74918909825033653</v>
      </c>
      <c r="BN78" s="100">
        <f>IF(BM78&lt;1,1,IF(BM78&gt;1&lt;1.5,3,5))</f>
        <v>1</v>
      </c>
      <c r="BO78" s="123" t="s">
        <v>105</v>
      </c>
      <c r="BP78" s="105">
        <v>0</v>
      </c>
      <c r="BQ78" s="92">
        <v>211500</v>
      </c>
      <c r="BR78" s="316" t="e">
        <f>IF(#REF!=0,0,BQ78/#REF!)+#REF!/E78</f>
        <v>#REF!</v>
      </c>
      <c r="BS78" s="317">
        <v>3</v>
      </c>
    </row>
    <row r="79" spans="3:71" s="89" customFormat="1" ht="33.75" hidden="1" x14ac:dyDescent="0.2">
      <c r="C79" s="90">
        <v>73</v>
      </c>
      <c r="D79" s="127" t="s">
        <v>288</v>
      </c>
      <c r="E79" s="92">
        <v>3112</v>
      </c>
      <c r="F79" s="93">
        <v>1</v>
      </c>
      <c r="G79" s="94">
        <v>3082</v>
      </c>
      <c r="H79" s="203">
        <v>4060</v>
      </c>
      <c r="I79" s="199">
        <v>3778</v>
      </c>
      <c r="J79" s="97">
        <f t="shared" si="24"/>
        <v>-23.349753694581281</v>
      </c>
      <c r="K79" s="98">
        <f t="shared" si="25"/>
        <v>-17.628374801482266</v>
      </c>
      <c r="L79" s="99">
        <f t="shared" si="26"/>
        <v>-23.349753694581281</v>
      </c>
      <c r="M79" s="100">
        <v>1</v>
      </c>
      <c r="N79" s="101">
        <v>99.935732647814916</v>
      </c>
      <c r="O79" s="92">
        <v>3110</v>
      </c>
      <c r="P79" s="100">
        <v>1</v>
      </c>
      <c r="Q79" s="102" t="s">
        <v>86</v>
      </c>
      <c r="R79" s="96">
        <v>140000</v>
      </c>
      <c r="S79" s="103">
        <f t="shared" si="27"/>
        <v>3.7854207224745835</v>
      </c>
      <c r="T79" s="104">
        <v>2.6</v>
      </c>
      <c r="U79" s="104">
        <v>590.78</v>
      </c>
      <c r="V79" s="103">
        <f t="shared" si="28"/>
        <v>6.7759030932295046</v>
      </c>
      <c r="W79" s="103">
        <v>0.76</v>
      </c>
      <c r="X79" s="103">
        <v>1.03</v>
      </c>
      <c r="Y79" s="98">
        <f t="shared" si="29"/>
        <v>1.79</v>
      </c>
      <c r="Z79" s="99">
        <f t="shared" si="30"/>
        <v>1.1469418553826307</v>
      </c>
      <c r="AA79" s="100">
        <v>5</v>
      </c>
      <c r="AB79" s="102">
        <v>144000</v>
      </c>
      <c r="AC79" s="105">
        <v>653</v>
      </c>
      <c r="AD79" s="106">
        <f t="shared" si="49"/>
        <v>4293.6986301369861</v>
      </c>
      <c r="AE79" s="100">
        <v>1</v>
      </c>
      <c r="AF79" s="107"/>
      <c r="AG79" s="153"/>
      <c r="AH79" s="154"/>
      <c r="AI79" s="155"/>
      <c r="AJ79" s="92" t="s">
        <v>87</v>
      </c>
      <c r="AK79" s="100">
        <v>0</v>
      </c>
      <c r="AL79" s="110">
        <v>394.52054794520546</v>
      </c>
      <c r="AM79" s="111">
        <v>398.25678042189293</v>
      </c>
      <c r="AN79" s="112">
        <v>950</v>
      </c>
      <c r="AO79" s="113">
        <f t="shared" si="50"/>
        <v>0.41528478731074259</v>
      </c>
      <c r="AP79" s="114">
        <f t="shared" si="51"/>
        <v>0.41921766360199253</v>
      </c>
      <c r="AQ79" s="92" t="s">
        <v>87</v>
      </c>
      <c r="AR79" s="100">
        <v>0</v>
      </c>
      <c r="AS79" s="110">
        <v>398.25678042189293</v>
      </c>
      <c r="AT79" s="105">
        <v>950</v>
      </c>
      <c r="AU79" s="115">
        <f t="shared" si="52"/>
        <v>2.3853956710884332</v>
      </c>
      <c r="AV79" s="100">
        <v>1</v>
      </c>
      <c r="AW79" s="102">
        <v>140100</v>
      </c>
      <c r="AX79" s="105">
        <v>144000</v>
      </c>
      <c r="AY79" s="116">
        <f t="shared" si="35"/>
        <v>2.7837259100642397E-2</v>
      </c>
      <c r="AZ79" s="105">
        <v>0</v>
      </c>
      <c r="BA79" s="117" t="s">
        <v>88</v>
      </c>
      <c r="BB79" s="105">
        <v>3</v>
      </c>
      <c r="BC79" s="118" t="s">
        <v>289</v>
      </c>
      <c r="BD79" s="100">
        <v>0</v>
      </c>
      <c r="BE79" s="156" t="s">
        <v>108</v>
      </c>
      <c r="BF79" s="93">
        <v>2</v>
      </c>
      <c r="BG79" s="111">
        <v>2097587</v>
      </c>
      <c r="BH79" s="120">
        <v>120000</v>
      </c>
      <c r="BI79" s="121">
        <f>BH79/BG79</f>
        <v>5.7208592539904186E-2</v>
      </c>
      <c r="BJ79" s="100">
        <v>5</v>
      </c>
      <c r="BK79" s="102">
        <v>144000</v>
      </c>
      <c r="BL79" s="105">
        <v>347000</v>
      </c>
      <c r="BM79" s="122">
        <f t="shared" si="54"/>
        <v>2.4097222222222223</v>
      </c>
      <c r="BN79" s="100">
        <f>IF(BM79&lt;1,1,IF(BM79&gt;1&lt;1.5,3,5))</f>
        <v>5</v>
      </c>
      <c r="BO79" s="123" t="s">
        <v>105</v>
      </c>
      <c r="BP79" s="105">
        <v>0</v>
      </c>
      <c r="BQ79" s="92">
        <v>0</v>
      </c>
      <c r="BR79" s="316" t="e">
        <f>IF(#REF!=0,0,BQ79/#REF!)+#REF!/E79</f>
        <v>#REF!</v>
      </c>
      <c r="BS79" s="317">
        <v>0</v>
      </c>
    </row>
    <row r="80" spans="3:71" s="89" customFormat="1" ht="56.25" hidden="1" x14ac:dyDescent="0.2">
      <c r="C80" s="90">
        <v>74</v>
      </c>
      <c r="D80" s="127" t="s">
        <v>290</v>
      </c>
      <c r="E80" s="92">
        <v>1931</v>
      </c>
      <c r="F80" s="93">
        <v>1</v>
      </c>
      <c r="G80" s="94">
        <v>1676</v>
      </c>
      <c r="H80" s="203">
        <v>2109</v>
      </c>
      <c r="I80" s="199">
        <v>2083</v>
      </c>
      <c r="J80" s="97">
        <f t="shared" si="24"/>
        <v>-8.4400189663347618</v>
      </c>
      <c r="K80" s="98">
        <f t="shared" si="25"/>
        <v>-7.2971675468074864</v>
      </c>
      <c r="L80" s="99">
        <f t="shared" si="26"/>
        <v>-8.4400189663347618</v>
      </c>
      <c r="M80" s="100">
        <v>2</v>
      </c>
      <c r="N80" s="101">
        <v>98.446400828586221</v>
      </c>
      <c r="O80" s="92">
        <v>1901</v>
      </c>
      <c r="P80" s="100">
        <v>1</v>
      </c>
      <c r="Q80" s="102" t="s">
        <v>111</v>
      </c>
      <c r="R80" s="96">
        <v>55761</v>
      </c>
      <c r="S80" s="103">
        <f t="shared" si="27"/>
        <v>2.7725238663484486</v>
      </c>
      <c r="T80" s="104">
        <v>2.5099999999999998</v>
      </c>
      <c r="U80" s="104">
        <v>430.99</v>
      </c>
      <c r="V80" s="103">
        <f t="shared" si="28"/>
        <v>6.487705847255369</v>
      </c>
      <c r="W80" s="103">
        <v>0.88</v>
      </c>
      <c r="X80" s="103">
        <v>1.46</v>
      </c>
      <c r="Y80" s="98">
        <f t="shared" si="29"/>
        <v>2.34</v>
      </c>
      <c r="Z80" s="99">
        <f t="shared" si="30"/>
        <v>1.5053031038435623</v>
      </c>
      <c r="AA80" s="100">
        <v>5</v>
      </c>
      <c r="AB80" s="102">
        <v>65197</v>
      </c>
      <c r="AC80" s="105">
        <v>1212</v>
      </c>
      <c r="AD80" s="106">
        <f t="shared" si="49"/>
        <v>3608.1627397260272</v>
      </c>
      <c r="AE80" s="100">
        <v>1</v>
      </c>
      <c r="AF80" s="107"/>
      <c r="AG80" s="153"/>
      <c r="AH80" s="154"/>
      <c r="AI80" s="155"/>
      <c r="AJ80" s="92" t="s">
        <v>87</v>
      </c>
      <c r="AK80" s="100">
        <v>0</v>
      </c>
      <c r="AL80" s="110">
        <v>178.62191780821917</v>
      </c>
      <c r="AM80" s="111">
        <v>205.42289698237812</v>
      </c>
      <c r="AN80" s="112">
        <v>400</v>
      </c>
      <c r="AO80" s="113">
        <f t="shared" si="50"/>
        <v>0.44655479452054792</v>
      </c>
      <c r="AP80" s="114">
        <f t="shared" si="51"/>
        <v>0.51355724245594525</v>
      </c>
      <c r="AQ80" s="92" t="s">
        <v>87</v>
      </c>
      <c r="AR80" s="100">
        <v>0</v>
      </c>
      <c r="AS80" s="110">
        <v>205.42289698237812</v>
      </c>
      <c r="AT80" s="105">
        <v>400</v>
      </c>
      <c r="AU80" s="115">
        <f t="shared" si="52"/>
        <v>1.9472026043635893</v>
      </c>
      <c r="AV80" s="100">
        <v>1</v>
      </c>
      <c r="AW80" s="102">
        <v>56341</v>
      </c>
      <c r="AX80" s="105">
        <v>65197</v>
      </c>
      <c r="AY80" s="116">
        <f t="shared" si="35"/>
        <v>0.15718570845387905</v>
      </c>
      <c r="AZ80" s="105">
        <v>1</v>
      </c>
      <c r="BA80" s="117" t="s">
        <v>88</v>
      </c>
      <c r="BB80" s="105">
        <v>3</v>
      </c>
      <c r="BC80" s="118" t="s">
        <v>291</v>
      </c>
      <c r="BD80" s="100">
        <v>5</v>
      </c>
      <c r="BE80" s="119" t="s">
        <v>108</v>
      </c>
      <c r="BF80" s="93">
        <v>2</v>
      </c>
      <c r="BG80" s="111">
        <v>1888968</v>
      </c>
      <c r="BH80" s="120">
        <v>0</v>
      </c>
      <c r="BI80" s="121">
        <f>BH80/BG80</f>
        <v>0</v>
      </c>
      <c r="BJ80" s="100">
        <v>5</v>
      </c>
      <c r="BK80" s="102">
        <v>65197</v>
      </c>
      <c r="BL80" s="105">
        <v>122302</v>
      </c>
      <c r="BM80" s="122">
        <f t="shared" si="54"/>
        <v>1.8758838596867955</v>
      </c>
      <c r="BN80" s="100">
        <f>IF(BM80&lt;1,1,IF(BM80&gt;1&lt;1.5,3,5))</f>
        <v>5</v>
      </c>
      <c r="BO80" s="123" t="s">
        <v>105</v>
      </c>
      <c r="BP80" s="105">
        <v>0</v>
      </c>
      <c r="BQ80" s="92">
        <v>0</v>
      </c>
      <c r="BR80" s="316" t="e">
        <f>IF(#REF!=0,0,BQ80/#REF!)+#REF!/E80</f>
        <v>#REF!</v>
      </c>
      <c r="BS80" s="317">
        <v>0</v>
      </c>
    </row>
    <row r="81" spans="3:73" s="89" customFormat="1" ht="45" hidden="1" x14ac:dyDescent="0.2">
      <c r="C81" s="90">
        <v>75</v>
      </c>
      <c r="D81" s="127" t="s">
        <v>292</v>
      </c>
      <c r="E81" s="92">
        <v>2086</v>
      </c>
      <c r="F81" s="93">
        <v>1</v>
      </c>
      <c r="G81" s="94">
        <v>1162</v>
      </c>
      <c r="H81" s="203">
        <v>1248</v>
      </c>
      <c r="I81" s="199">
        <v>2102</v>
      </c>
      <c r="J81" s="97">
        <f t="shared" si="24"/>
        <v>67.147435897435912</v>
      </c>
      <c r="K81" s="98">
        <f t="shared" si="25"/>
        <v>-0.76117982873454082</v>
      </c>
      <c r="L81" s="99">
        <f t="shared" si="26"/>
        <v>67.147435897435912</v>
      </c>
      <c r="M81" s="100">
        <v>5</v>
      </c>
      <c r="N81" s="101">
        <v>55.70469798657718</v>
      </c>
      <c r="O81" s="92">
        <v>1162</v>
      </c>
      <c r="P81" s="100">
        <v>5</v>
      </c>
      <c r="Q81" s="102" t="s">
        <v>111</v>
      </c>
      <c r="R81" s="96">
        <v>43395</v>
      </c>
      <c r="S81" s="103">
        <f t="shared" si="27"/>
        <v>3.1120912220309811</v>
      </c>
      <c r="T81" s="104">
        <v>2.48</v>
      </c>
      <c r="U81" s="104">
        <v>500.76</v>
      </c>
      <c r="V81" s="103">
        <f t="shared" si="28"/>
        <v>7.5001398450946652</v>
      </c>
      <c r="W81" s="103">
        <v>0.86</v>
      </c>
      <c r="X81" s="103">
        <v>1.55</v>
      </c>
      <c r="Y81" s="98">
        <f t="shared" si="29"/>
        <v>2.41</v>
      </c>
      <c r="Z81" s="99">
        <f t="shared" si="30"/>
        <v>1.4977513869108288</v>
      </c>
      <c r="AA81" s="100">
        <v>5</v>
      </c>
      <c r="AB81" s="102">
        <v>44000</v>
      </c>
      <c r="AC81" s="105">
        <v>500</v>
      </c>
      <c r="AD81" s="106">
        <f t="shared" si="49"/>
        <v>1004.566210045662</v>
      </c>
      <c r="AE81" s="100">
        <v>1</v>
      </c>
      <c r="AF81" s="107"/>
      <c r="AG81" s="153"/>
      <c r="AH81" s="154"/>
      <c r="AI81" s="155"/>
      <c r="AJ81" s="92" t="s">
        <v>87</v>
      </c>
      <c r="AK81" s="100">
        <v>0</v>
      </c>
      <c r="AL81" s="110">
        <v>120.54794520547945</v>
      </c>
      <c r="AM81" s="111">
        <v>192.44099686416899</v>
      </c>
      <c r="AN81" s="112">
        <v>360</v>
      </c>
      <c r="AO81" s="113">
        <f t="shared" si="50"/>
        <v>0.33485540334855401</v>
      </c>
      <c r="AP81" s="114">
        <f t="shared" si="51"/>
        <v>0.53455832462269171</v>
      </c>
      <c r="AQ81" s="92" t="s">
        <v>87</v>
      </c>
      <c r="AR81" s="100">
        <v>0</v>
      </c>
      <c r="AS81" s="110">
        <v>192.44099686416899</v>
      </c>
      <c r="AT81" s="105">
        <v>360</v>
      </c>
      <c r="AU81" s="115">
        <f t="shared" si="52"/>
        <v>1.870703259005146</v>
      </c>
      <c r="AV81" s="100">
        <v>1</v>
      </c>
      <c r="AW81" s="102">
        <v>33000</v>
      </c>
      <c r="AX81" s="105">
        <v>44000</v>
      </c>
      <c r="AY81" s="116">
        <f t="shared" si="35"/>
        <v>0.33333333333333331</v>
      </c>
      <c r="AZ81" s="105">
        <v>2</v>
      </c>
      <c r="BA81" s="117" t="s">
        <v>117</v>
      </c>
      <c r="BB81" s="105">
        <v>4</v>
      </c>
      <c r="BC81" s="118" t="s">
        <v>118</v>
      </c>
      <c r="BD81" s="100">
        <v>5</v>
      </c>
      <c r="BE81" s="156" t="s">
        <v>108</v>
      </c>
      <c r="BF81" s="93">
        <v>2</v>
      </c>
      <c r="BG81" s="111">
        <v>456517</v>
      </c>
      <c r="BH81" s="120">
        <v>36805</v>
      </c>
      <c r="BI81" s="121">
        <f>BH81/BG81</f>
        <v>8.0621313116488541E-2</v>
      </c>
      <c r="BJ81" s="100">
        <v>5</v>
      </c>
      <c r="BK81" s="102">
        <v>44000</v>
      </c>
      <c r="BL81" s="105">
        <v>50562</v>
      </c>
      <c r="BM81" s="122">
        <f t="shared" si="54"/>
        <v>1.1491363636363636</v>
      </c>
      <c r="BN81" s="100">
        <v>3</v>
      </c>
      <c r="BO81" s="123" t="s">
        <v>105</v>
      </c>
      <c r="BP81" s="105">
        <v>0</v>
      </c>
      <c r="BQ81" s="92">
        <v>2120000</v>
      </c>
      <c r="BR81" s="316" t="e">
        <f>IF(#REF!=0,0,BQ81/#REF!)+#REF!/E81</f>
        <v>#REF!</v>
      </c>
      <c r="BS81" s="317">
        <v>3</v>
      </c>
    </row>
    <row r="82" spans="3:73" s="89" customFormat="1" ht="79.5" hidden="1" thickBot="1" x14ac:dyDescent="0.25">
      <c r="C82" s="205">
        <v>76</v>
      </c>
      <c r="D82" s="206" t="s">
        <v>293</v>
      </c>
      <c r="E82" s="207">
        <v>3299</v>
      </c>
      <c r="F82" s="208">
        <v>1</v>
      </c>
      <c r="G82" s="209">
        <v>1856</v>
      </c>
      <c r="H82" s="210">
        <v>3224</v>
      </c>
      <c r="I82" s="211">
        <v>3214</v>
      </c>
      <c r="J82" s="212">
        <f t="shared" si="24"/>
        <v>2.3263027295285355</v>
      </c>
      <c r="K82" s="213">
        <f t="shared" si="25"/>
        <v>2.644679527069087</v>
      </c>
      <c r="L82" s="214">
        <f t="shared" si="26"/>
        <v>2.3263027295285355</v>
      </c>
      <c r="M82" s="215">
        <v>5</v>
      </c>
      <c r="N82" s="216">
        <v>68.596544407396181</v>
      </c>
      <c r="O82" s="207">
        <v>2263</v>
      </c>
      <c r="P82" s="215">
        <v>5</v>
      </c>
      <c r="Q82" s="217" t="s">
        <v>86</v>
      </c>
      <c r="R82" s="218">
        <v>45126</v>
      </c>
      <c r="S82" s="219">
        <f t="shared" si="27"/>
        <v>2.0261314655172415</v>
      </c>
      <c r="T82" s="220">
        <v>2.25</v>
      </c>
      <c r="U82" s="220">
        <v>376.14</v>
      </c>
      <c r="V82" s="219">
        <f t="shared" si="28"/>
        <v>3.9306950431034484</v>
      </c>
      <c r="W82" s="219">
        <v>0.63</v>
      </c>
      <c r="X82" s="219">
        <v>1.31</v>
      </c>
      <c r="Y82" s="213">
        <f t="shared" si="29"/>
        <v>1.94</v>
      </c>
      <c r="Z82" s="214">
        <f t="shared" si="30"/>
        <v>1.0450085189300389</v>
      </c>
      <c r="AA82" s="215">
        <v>5</v>
      </c>
      <c r="AB82" s="217">
        <v>66581</v>
      </c>
      <c r="AC82" s="221">
        <v>91</v>
      </c>
      <c r="AD82" s="222">
        <f t="shared" si="49"/>
        <v>276.66077625570779</v>
      </c>
      <c r="AE82" s="215">
        <v>0</v>
      </c>
      <c r="AF82" s="223"/>
      <c r="AG82" s="224"/>
      <c r="AH82" s="225"/>
      <c r="AI82" s="226"/>
      <c r="AJ82" s="207" t="s">
        <v>87</v>
      </c>
      <c r="AK82" s="215">
        <v>0</v>
      </c>
      <c r="AL82" s="227">
        <v>182.41369863013699</v>
      </c>
      <c r="AM82" s="228">
        <v>301.83225820736891</v>
      </c>
      <c r="AN82" s="211">
        <v>2700</v>
      </c>
      <c r="AO82" s="229">
        <f t="shared" si="50"/>
        <v>6.7560629122272967E-2</v>
      </c>
      <c r="AP82" s="230">
        <f t="shared" si="51"/>
        <v>0.11178972526198848</v>
      </c>
      <c r="AQ82" s="207" t="s">
        <v>87</v>
      </c>
      <c r="AR82" s="215">
        <v>0</v>
      </c>
      <c r="AS82" s="227">
        <v>301.83225820736891</v>
      </c>
      <c r="AT82" s="221">
        <v>2700</v>
      </c>
      <c r="AU82" s="231">
        <f t="shared" si="52"/>
        <v>8.9453659328387936</v>
      </c>
      <c r="AV82" s="215">
        <v>5</v>
      </c>
      <c r="AW82" s="217">
        <v>56063</v>
      </c>
      <c r="AX82" s="221">
        <v>66581</v>
      </c>
      <c r="AY82" s="232">
        <f t="shared" si="35"/>
        <v>0.18761036690865635</v>
      </c>
      <c r="AZ82" s="221">
        <v>1</v>
      </c>
      <c r="BA82" s="233" t="s">
        <v>88</v>
      </c>
      <c r="BB82" s="221">
        <v>3</v>
      </c>
      <c r="BC82" s="234" t="s">
        <v>294</v>
      </c>
      <c r="BD82" s="215">
        <v>2</v>
      </c>
      <c r="BE82" s="235" t="s">
        <v>108</v>
      </c>
      <c r="BF82" s="208">
        <v>2</v>
      </c>
      <c r="BG82" s="228">
        <v>1059227</v>
      </c>
      <c r="BH82" s="236">
        <v>0</v>
      </c>
      <c r="BI82" s="237">
        <f>BH82/BG82</f>
        <v>0</v>
      </c>
      <c r="BJ82" s="215">
        <v>5</v>
      </c>
      <c r="BK82" s="217">
        <v>66581</v>
      </c>
      <c r="BL82" s="221">
        <v>52768</v>
      </c>
      <c r="BM82" s="238">
        <f t="shared" si="54"/>
        <v>0.79253841185923912</v>
      </c>
      <c r="BN82" s="215">
        <f>IF(BM82&lt;1,1,IF(BM82&gt;1&lt;1.5,3,5))</f>
        <v>1</v>
      </c>
      <c r="BO82" s="239" t="s">
        <v>105</v>
      </c>
      <c r="BP82" s="221">
        <v>0</v>
      </c>
      <c r="BQ82" s="207">
        <v>1998100</v>
      </c>
      <c r="BR82" s="318" t="e">
        <f>IF(#REF!=0,0,BQ82/#REF!)+#REF!/E82</f>
        <v>#REF!</v>
      </c>
      <c r="BS82" s="319">
        <v>3</v>
      </c>
    </row>
    <row r="83" spans="3:73" ht="15.75" x14ac:dyDescent="0.25">
      <c r="AF83" s="241"/>
      <c r="AG83" s="241"/>
      <c r="AH83" s="241"/>
      <c r="AI83" s="241"/>
      <c r="BS83" s="2" t="s">
        <v>295</v>
      </c>
      <c r="BT83" s="335">
        <v>396</v>
      </c>
      <c r="BU83" s="335">
        <v>311</v>
      </c>
    </row>
    <row r="84" spans="3:73" ht="15.75" x14ac:dyDescent="0.25">
      <c r="BS84" s="4" t="s">
        <v>11</v>
      </c>
      <c r="BT84" s="327">
        <v>17</v>
      </c>
      <c r="BU84" s="327">
        <v>17</v>
      </c>
    </row>
    <row r="85" spans="3:73" ht="16.5" thickBot="1" x14ac:dyDescent="0.3">
      <c r="BS85" s="4" t="s">
        <v>12</v>
      </c>
      <c r="BT85" s="328">
        <v>23</v>
      </c>
      <c r="BU85" s="328">
        <v>18.3</v>
      </c>
    </row>
    <row r="88" spans="3:73" x14ac:dyDescent="0.25">
      <c r="BT88" s="353"/>
    </row>
  </sheetData>
  <mergeCells count="72">
    <mergeCell ref="BA4:BB4"/>
    <mergeCell ref="BC4:BD4"/>
    <mergeCell ref="BE4:BF4"/>
    <mergeCell ref="BI4:BJ4"/>
    <mergeCell ref="BM4:BN4"/>
    <mergeCell ref="BO4:BP4"/>
    <mergeCell ref="E4:F4"/>
    <mergeCell ref="L4:M4"/>
    <mergeCell ref="O4:P4"/>
    <mergeCell ref="Z4:AA4"/>
    <mergeCell ref="AD4:AE4"/>
    <mergeCell ref="AJ4:AK4"/>
    <mergeCell ref="BT2:BT3"/>
    <mergeCell ref="BU2:BU3"/>
    <mergeCell ref="H3:H5"/>
    <mergeCell ref="I3:I5"/>
    <mergeCell ref="J3:J5"/>
    <mergeCell ref="K3:K5"/>
    <mergeCell ref="AB3:AB5"/>
    <mergeCell ref="AC3:AC5"/>
    <mergeCell ref="AQ4:AR4"/>
    <mergeCell ref="AU4:AV4"/>
    <mergeCell ref="BK2:BK4"/>
    <mergeCell ref="BL2:BL4"/>
    <mergeCell ref="BM2:BN3"/>
    <mergeCell ref="BO2:BP3"/>
    <mergeCell ref="BQ2:BQ5"/>
    <mergeCell ref="BR2:BS3"/>
    <mergeCell ref="BR4:BS4"/>
    <mergeCell ref="BA2:BB3"/>
    <mergeCell ref="BC2:BD3"/>
    <mergeCell ref="BE2:BF3"/>
    <mergeCell ref="BG2:BG3"/>
    <mergeCell ref="BH2:BH3"/>
    <mergeCell ref="BI2:BJ3"/>
    <mergeCell ref="AS2:AS4"/>
    <mergeCell ref="AT2:AT4"/>
    <mergeCell ref="AU2:AV3"/>
    <mergeCell ref="AW2:AW4"/>
    <mergeCell ref="AX2:AX4"/>
    <mergeCell ref="AY2:AZ3"/>
    <mergeCell ref="AY4:AZ4"/>
    <mergeCell ref="AL2:AL4"/>
    <mergeCell ref="AM2:AM4"/>
    <mergeCell ref="AN2:AN4"/>
    <mergeCell ref="AO2:AO4"/>
    <mergeCell ref="AP2:AP4"/>
    <mergeCell ref="AQ2:AR3"/>
    <mergeCell ref="AD2:AE3"/>
    <mergeCell ref="AF2:AF4"/>
    <mergeCell ref="AG2:AG4"/>
    <mergeCell ref="AH2:AH4"/>
    <mergeCell ref="AI2:AI4"/>
    <mergeCell ref="AJ2:AK3"/>
    <mergeCell ref="V2:V5"/>
    <mergeCell ref="W2:W5"/>
    <mergeCell ref="X2:X5"/>
    <mergeCell ref="Y2:Y5"/>
    <mergeCell ref="Z2:AA3"/>
    <mergeCell ref="AB2:AC2"/>
    <mergeCell ref="N2:N5"/>
    <mergeCell ref="O2:P3"/>
    <mergeCell ref="Q2:R5"/>
    <mergeCell ref="S2:S5"/>
    <mergeCell ref="T2:T5"/>
    <mergeCell ref="U2:U5"/>
    <mergeCell ref="C2:C3"/>
    <mergeCell ref="D2:D3"/>
    <mergeCell ref="E2:F3"/>
    <mergeCell ref="G2:G3"/>
    <mergeCell ref="H2:K2"/>
    <mergeCell ref="L2:M3"/>
  </mergeCells>
  <pageMargins left="0.70000000000000007" right="0.70000000000000007" top="0.75" bottom="0.75" header="0.30000000000000004" footer="0.30000000000000004"/>
  <pageSetup paperSize="0" scale="53" fitToWidth="0" fitToHeight="0" orientation="landscape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Inivestīciju_salīdzinājums</vt:lpstr>
      <vt:lpstr>1_inv_virz-KT_aglom</vt:lpstr>
      <vt:lpstr>2_inv_virz_-_KT_ārpus_aglom</vt:lpstr>
      <vt:lpstr>3_inv_virz__-_KT_rekonstr</vt:lpstr>
      <vt:lpstr>4_inv_virz__-_NAI</vt:lpstr>
      <vt:lpstr>5_inv_virz__-dūņas</vt:lpstr>
      <vt:lpstr>6_inv_virz__-_energoef_</vt:lpstr>
      <vt:lpstr>7_inv_virz_-_decentr_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</dc:creator>
  <cp:lastModifiedBy>Linda Fibiga</cp:lastModifiedBy>
  <cp:lastPrinted>2020-10-06T07:27:40Z</cp:lastPrinted>
  <dcterms:created xsi:type="dcterms:W3CDTF">2020-03-18T11:08:32Z</dcterms:created>
  <dcterms:modified xsi:type="dcterms:W3CDTF">2020-11-25T09:25:34Z</dcterms:modified>
</cp:coreProperties>
</file>