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defaultThemeVersion="166925"/>
  <mc:AlternateContent xmlns:mc="http://schemas.openxmlformats.org/markup-compatibility/2006">
    <mc:Choice Requires="x15">
      <x15ac:absPath xmlns:x15ac="http://schemas.microsoft.com/office/spreadsheetml/2010/11/ac" url="U:\UBA PLANI_jaunie 2021-2027 darba materiali\PASAKUMI\PASAKUMU_PLANOSANA_2022-2027_PLANIEM\VARAM_Investiciju_plani\"/>
    </mc:Choice>
  </mc:AlternateContent>
  <xr:revisionPtr revIDLastSave="0" documentId="8_{B5B17BA6-8EC0-4AEE-945F-E6C4B45DACB9}" xr6:coauthVersionLast="45" xr6:coauthVersionMax="45" xr10:uidLastSave="{00000000-0000-0000-0000-000000000000}"/>
  <bookViews>
    <workbookView xWindow="-120" yWindow="-120" windowWidth="29040" windowHeight="15840"/>
  </bookViews>
  <sheets>
    <sheet name="Aglomerāciju_vērtējums_KT&amp;NAI" sheetId="1" r:id="rId1"/>
    <sheet name="Ieguld_tīklos" sheetId="2" r:id="rId2"/>
    <sheet name="NAI_izvērtējums" sheetId="3" r:id="rId3"/>
  </sheets>
  <calcPr calcId="191029"/>
</workbook>
</file>

<file path=xl/calcChain.xml><?xml version="1.0" encoding="utf-8"?>
<calcChain xmlns="http://schemas.openxmlformats.org/spreadsheetml/2006/main">
  <c r="E18" i="2" l="1"/>
  <c r="E17" i="2" s="1"/>
  <c r="G18" i="1" s="1"/>
  <c r="I18" i="1" s="1"/>
  <c r="J208" i="2"/>
  <c r="J207" i="2"/>
  <c r="J206" i="2"/>
  <c r="J205" i="2"/>
  <c r="J198" i="2"/>
  <c r="E198" i="2"/>
  <c r="J197" i="2"/>
  <c r="E197" i="2"/>
  <c r="J196" i="2"/>
  <c r="E196" i="2"/>
  <c r="J195" i="2"/>
  <c r="E195" i="2"/>
  <c r="J188" i="2"/>
  <c r="J187" i="2"/>
  <c r="J186" i="2"/>
  <c r="J185" i="2"/>
  <c r="J183" i="2"/>
  <c r="J182" i="2"/>
  <c r="J181" i="2"/>
  <c r="J180" i="2"/>
  <c r="J148" i="2"/>
  <c r="J147" i="2"/>
  <c r="J144" i="2" s="1"/>
  <c r="L66" i="1" s="1"/>
  <c r="N66" i="1" s="1"/>
  <c r="J146" i="2"/>
  <c r="J145" i="2"/>
  <c r="J94" i="2"/>
  <c r="J93" i="2"/>
  <c r="J92" i="2"/>
  <c r="J91" i="2"/>
  <c r="J77" i="2"/>
  <c r="J76" i="2"/>
  <c r="J73" i="2" s="1"/>
  <c r="L46" i="1" s="1"/>
  <c r="N46" i="1" s="1"/>
  <c r="J75" i="2"/>
  <c r="J74" i="2"/>
  <c r="J65" i="2"/>
  <c r="J64" i="2"/>
  <c r="J63" i="2"/>
  <c r="J62" i="2"/>
  <c r="J61" i="2"/>
  <c r="J45" i="2"/>
  <c r="J44" i="2"/>
  <c r="J43" i="2"/>
  <c r="J42" i="2"/>
  <c r="Q83" i="1"/>
  <c r="M83" i="1"/>
  <c r="L83" i="1"/>
  <c r="H83" i="1"/>
  <c r="Q82" i="1"/>
  <c r="M82" i="1"/>
  <c r="L82" i="1"/>
  <c r="H82" i="1"/>
  <c r="Q81" i="1"/>
  <c r="M81" i="1"/>
  <c r="L81" i="1"/>
  <c r="H81" i="1"/>
  <c r="Q80" i="1"/>
  <c r="M80" i="1"/>
  <c r="L80" i="1"/>
  <c r="H80" i="1"/>
  <c r="G80" i="1"/>
  <c r="Q79" i="1"/>
  <c r="M79" i="1"/>
  <c r="L79" i="1"/>
  <c r="H79" i="1"/>
  <c r="Q78" i="1"/>
  <c r="M78" i="1"/>
  <c r="H78" i="1"/>
  <c r="Q77" i="1"/>
  <c r="M77" i="1"/>
  <c r="H77" i="1"/>
  <c r="Q76" i="1"/>
  <c r="M76" i="1"/>
  <c r="L76" i="1"/>
  <c r="H76" i="1"/>
  <c r="Q75" i="1"/>
  <c r="M75" i="1"/>
  <c r="L75" i="1"/>
  <c r="H75" i="1"/>
  <c r="G75" i="1"/>
  <c r="Q74" i="1"/>
  <c r="M74" i="1"/>
  <c r="H74" i="1"/>
  <c r="Q73" i="1"/>
  <c r="M73" i="1"/>
  <c r="L73" i="1"/>
  <c r="H73" i="1"/>
  <c r="G73" i="1"/>
  <c r="M72" i="1"/>
  <c r="L72" i="1"/>
  <c r="H72" i="1"/>
  <c r="M71" i="1"/>
  <c r="L71" i="1"/>
  <c r="H71" i="1"/>
  <c r="G71" i="1"/>
  <c r="M70" i="1"/>
  <c r="L70" i="1"/>
  <c r="H70" i="1"/>
  <c r="G70" i="1"/>
  <c r="M69" i="1"/>
  <c r="L69" i="1"/>
  <c r="H69" i="1"/>
  <c r="G69" i="1"/>
  <c r="M68" i="1"/>
  <c r="L68" i="1"/>
  <c r="H68" i="1"/>
  <c r="M67" i="1"/>
  <c r="L67" i="1"/>
  <c r="H67" i="1"/>
  <c r="M66" i="1"/>
  <c r="H66" i="1"/>
  <c r="G66" i="1"/>
  <c r="M65" i="1"/>
  <c r="L65" i="1"/>
  <c r="H65" i="1"/>
  <c r="G65" i="1"/>
  <c r="Q64" i="1"/>
  <c r="M64" i="1"/>
  <c r="L64" i="1"/>
  <c r="H64" i="1"/>
  <c r="G64" i="1"/>
  <c r="M63" i="1"/>
  <c r="L63" i="1"/>
  <c r="H63" i="1"/>
  <c r="M62" i="1"/>
  <c r="L62" i="1"/>
  <c r="H62" i="1"/>
  <c r="G62" i="1"/>
  <c r="M61" i="1"/>
  <c r="L61" i="1"/>
  <c r="H61" i="1"/>
  <c r="G61" i="1"/>
  <c r="M60" i="1"/>
  <c r="L60" i="1"/>
  <c r="H60" i="1"/>
  <c r="M59" i="1"/>
  <c r="L59" i="1"/>
  <c r="H59" i="1"/>
  <c r="M58" i="1"/>
  <c r="L58" i="1"/>
  <c r="H58" i="1"/>
  <c r="M57" i="1"/>
  <c r="L57" i="1"/>
  <c r="H57" i="1"/>
  <c r="M56" i="1"/>
  <c r="L56" i="1"/>
  <c r="H56" i="1"/>
  <c r="M55" i="1"/>
  <c r="L55" i="1"/>
  <c r="H55" i="1"/>
  <c r="M54" i="1"/>
  <c r="L54" i="1"/>
  <c r="H54" i="1"/>
  <c r="M53" i="1"/>
  <c r="L53" i="1"/>
  <c r="H53" i="1"/>
  <c r="Q52" i="1"/>
  <c r="M52" i="1"/>
  <c r="L52" i="1"/>
  <c r="H52" i="1"/>
  <c r="Q51" i="1"/>
  <c r="M51" i="1"/>
  <c r="H51" i="1"/>
  <c r="G51" i="1"/>
  <c r="Q50" i="1"/>
  <c r="M50" i="1"/>
  <c r="L50" i="1"/>
  <c r="H50" i="1"/>
  <c r="G50" i="1"/>
  <c r="Q49" i="1"/>
  <c r="M49" i="1"/>
  <c r="L49" i="1"/>
  <c r="H49" i="1"/>
  <c r="Q48" i="1"/>
  <c r="M48" i="1"/>
  <c r="L48" i="1"/>
  <c r="H48" i="1"/>
  <c r="G48" i="1"/>
  <c r="Q47" i="1"/>
  <c r="M47" i="1"/>
  <c r="L47" i="1"/>
  <c r="H47" i="1"/>
  <c r="Q46" i="1"/>
  <c r="M46" i="1"/>
  <c r="H46" i="1"/>
  <c r="G46" i="1"/>
  <c r="Q45" i="1"/>
  <c r="M45" i="1"/>
  <c r="L45" i="1"/>
  <c r="H45" i="1"/>
  <c r="G45" i="1"/>
  <c r="Q44" i="1"/>
  <c r="M44" i="1"/>
  <c r="L44" i="1"/>
  <c r="H44" i="1"/>
  <c r="Q43" i="1"/>
  <c r="M43" i="1"/>
  <c r="L43" i="1"/>
  <c r="H43" i="1"/>
  <c r="G43" i="1"/>
  <c r="Q42" i="1"/>
  <c r="M42" i="1"/>
  <c r="M86" i="1" s="1"/>
  <c r="L42" i="1"/>
  <c r="H42" i="1"/>
  <c r="G42" i="1"/>
  <c r="Q41" i="1"/>
  <c r="M40" i="1"/>
  <c r="L40" i="1"/>
  <c r="H40" i="1"/>
  <c r="M39" i="1"/>
  <c r="L39" i="1"/>
  <c r="H39" i="1"/>
  <c r="M38" i="1"/>
  <c r="H38" i="1"/>
  <c r="M37" i="1"/>
  <c r="L37" i="1"/>
  <c r="H37" i="1"/>
  <c r="G37" i="1"/>
  <c r="M36" i="1"/>
  <c r="L36" i="1"/>
  <c r="H36" i="1"/>
  <c r="G36" i="1"/>
  <c r="M34" i="1"/>
  <c r="L34" i="1"/>
  <c r="H34" i="1"/>
  <c r="G34" i="1"/>
  <c r="M33" i="1"/>
  <c r="L33" i="1"/>
  <c r="H33" i="1"/>
  <c r="G33" i="1"/>
  <c r="Q33" i="1"/>
  <c r="Q32" i="1" a="1"/>
  <c r="Q32" i="1" s="1"/>
  <c r="M32" i="1"/>
  <c r="L32" i="1"/>
  <c r="H32" i="1"/>
  <c r="G32" i="1"/>
  <c r="Q31" i="1"/>
  <c r="M31" i="1"/>
  <c r="L31" i="1"/>
  <c r="H31" i="1"/>
  <c r="G31" i="1"/>
  <c r="M30" i="1"/>
  <c r="L30" i="1"/>
  <c r="H30" i="1"/>
  <c r="G30" i="1"/>
  <c r="M29" i="1"/>
  <c r="L29" i="1"/>
  <c r="N29" i="1" s="1"/>
  <c r="H29" i="1"/>
  <c r="G29" i="1"/>
  <c r="M28" i="1"/>
  <c r="L28" i="1"/>
  <c r="H28" i="1"/>
  <c r="G28" i="1"/>
  <c r="I28" i="1" s="1"/>
  <c r="M27" i="1"/>
  <c r="L27" i="1"/>
  <c r="H27" i="1"/>
  <c r="G27" i="1"/>
  <c r="Q26" i="1"/>
  <c r="M26" i="1"/>
  <c r="L26" i="1"/>
  <c r="H26" i="1"/>
  <c r="G26" i="1"/>
  <c r="I26" i="1" s="1"/>
  <c r="M25" i="1"/>
  <c r="N25" i="1" s="1"/>
  <c r="L25" i="1"/>
  <c r="H25" i="1"/>
  <c r="G25" i="1"/>
  <c r="M24" i="1"/>
  <c r="L24" i="1"/>
  <c r="H24" i="1"/>
  <c r="G24" i="1"/>
  <c r="M23" i="1"/>
  <c r="L23" i="1"/>
  <c r="H23" i="1"/>
  <c r="G23" i="1"/>
  <c r="M22" i="1"/>
  <c r="L22" i="1"/>
  <c r="H22" i="1"/>
  <c r="G22" i="1"/>
  <c r="M21" i="1"/>
  <c r="L21" i="1"/>
  <c r="H21" i="1"/>
  <c r="G21" i="1"/>
  <c r="M20" i="1"/>
  <c r="L20" i="1"/>
  <c r="H20" i="1"/>
  <c r="G20" i="1"/>
  <c r="I20" i="1" s="1"/>
  <c r="M19" i="1"/>
  <c r="L19" i="1"/>
  <c r="H19" i="1"/>
  <c r="G19" i="1"/>
  <c r="M18" i="1"/>
  <c r="L18" i="1"/>
  <c r="H18" i="1"/>
  <c r="M17" i="1"/>
  <c r="L17" i="1"/>
  <c r="H17" i="1"/>
  <c r="G17" i="1"/>
  <c r="M16" i="1"/>
  <c r="L16" i="1"/>
  <c r="H16" i="1"/>
  <c r="G16" i="1"/>
  <c r="M15" i="1"/>
  <c r="N15" i="1" s="1"/>
  <c r="L15" i="1"/>
  <c r="H15" i="1"/>
  <c r="G15" i="1"/>
  <c r="M14" i="1"/>
  <c r="L14" i="1"/>
  <c r="H14" i="1"/>
  <c r="G14" i="1"/>
  <c r="I14" i="1" s="1"/>
  <c r="M13" i="1"/>
  <c r="L13" i="1"/>
  <c r="H13" i="1"/>
  <c r="G13" i="1"/>
  <c r="M12" i="1"/>
  <c r="L12" i="1"/>
  <c r="H12" i="1"/>
  <c r="G12" i="1"/>
  <c r="I12" i="1" s="1"/>
  <c r="M11" i="1"/>
  <c r="L11" i="1"/>
  <c r="H11" i="1"/>
  <c r="G11" i="1"/>
  <c r="Q9" i="1"/>
  <c r="M9" i="1"/>
  <c r="L9" i="1"/>
  <c r="H9" i="1"/>
  <c r="G9" i="1"/>
  <c r="L8" i="1"/>
  <c r="G8" i="1"/>
  <c r="E208" i="2"/>
  <c r="E207" i="2"/>
  <c r="E206" i="2"/>
  <c r="E205" i="2"/>
  <c r="E204" i="2" s="1"/>
  <c r="G83" i="1" s="1"/>
  <c r="I83" i="1" s="1"/>
  <c r="E203" i="2"/>
  <c r="E202" i="2"/>
  <c r="E201" i="2"/>
  <c r="E200" i="2"/>
  <c r="E199" i="2" s="1"/>
  <c r="G82" i="1" s="1"/>
  <c r="J194" i="2"/>
  <c r="E194" i="2"/>
  <c r="G81" i="1" s="1"/>
  <c r="I81" i="1" s="1"/>
  <c r="E192" i="2"/>
  <c r="E189" i="2" s="1"/>
  <c r="G79" i="1" s="1"/>
  <c r="I79" i="1" s="1"/>
  <c r="E191" i="2"/>
  <c r="E190" i="2"/>
  <c r="E187" i="2"/>
  <c r="E186" i="2"/>
  <c r="E185" i="2"/>
  <c r="J184" i="2"/>
  <c r="L78" i="1" s="1"/>
  <c r="E184" i="2"/>
  <c r="G78" i="1" s="1"/>
  <c r="I78" i="1" s="1"/>
  <c r="E183" i="2"/>
  <c r="E182" i="2"/>
  <c r="E181" i="2"/>
  <c r="E180" i="2"/>
  <c r="J179" i="2"/>
  <c r="L77" i="1" s="1"/>
  <c r="N77" i="1" s="1"/>
  <c r="E179" i="2"/>
  <c r="G77" i="1" s="1"/>
  <c r="I77" i="1" s="1"/>
  <c r="E178" i="2"/>
  <c r="E177" i="2"/>
  <c r="E174" i="2" s="1"/>
  <c r="G76" i="1" s="1"/>
  <c r="I76" i="1" s="1"/>
  <c r="E176" i="2"/>
  <c r="E175" i="2"/>
  <c r="J172" i="2"/>
  <c r="E172" i="2"/>
  <c r="J171" i="2"/>
  <c r="E171" i="2"/>
  <c r="J170" i="2"/>
  <c r="J168" i="2" s="1"/>
  <c r="L74" i="1" s="1"/>
  <c r="N74" i="1" s="1"/>
  <c r="E170" i="2"/>
  <c r="J169" i="2"/>
  <c r="E169" i="2"/>
  <c r="E168" i="2" s="1"/>
  <c r="G74" i="1" s="1"/>
  <c r="I74" i="1" s="1"/>
  <c r="E166" i="2"/>
  <c r="E165" i="2"/>
  <c r="E164" i="2"/>
  <c r="E162" i="2" s="1"/>
  <c r="G72" i="1" s="1"/>
  <c r="I72" i="1" s="1"/>
  <c r="E163" i="2"/>
  <c r="E158" i="2"/>
  <c r="E157" i="2"/>
  <c r="E156" i="2"/>
  <c r="E155" i="2"/>
  <c r="E154" i="2"/>
  <c r="G68" i="1" s="1"/>
  <c r="I68" i="1" s="1"/>
  <c r="E153" i="2"/>
  <c r="E149" i="2" s="1"/>
  <c r="G67" i="1" s="1"/>
  <c r="I67" i="1" s="1"/>
  <c r="E152" i="2"/>
  <c r="E151" i="2"/>
  <c r="E150" i="2"/>
  <c r="E141" i="2"/>
  <c r="E140" i="2"/>
  <c r="E139" i="2"/>
  <c r="E137" i="2" s="1"/>
  <c r="G63" i="1" s="1"/>
  <c r="I63" i="1" s="1"/>
  <c r="E138" i="2"/>
  <c r="E134" i="2"/>
  <c r="E133" i="2"/>
  <c r="E132" i="2"/>
  <c r="E131" i="2"/>
  <c r="E130" i="2"/>
  <c r="G60" i="1" s="1"/>
  <c r="I60" i="1" s="1"/>
  <c r="E129" i="2"/>
  <c r="E125" i="2" s="1"/>
  <c r="G59" i="1" s="1"/>
  <c r="I59" i="1" s="1"/>
  <c r="E128" i="2"/>
  <c r="E127" i="2"/>
  <c r="E126" i="2"/>
  <c r="E124" i="2"/>
  <c r="E123" i="2"/>
  <c r="E122" i="2"/>
  <c r="E121" i="2"/>
  <c r="E120" i="2" s="1"/>
  <c r="G58" i="1" s="1"/>
  <c r="I58" i="1" s="1"/>
  <c r="E119" i="2"/>
  <c r="E118" i="2"/>
  <c r="E117" i="2"/>
  <c r="G57" i="1" s="1"/>
  <c r="I57" i="1" s="1"/>
  <c r="E116" i="2"/>
  <c r="E115" i="2"/>
  <c r="G56" i="1" s="1"/>
  <c r="I56" i="1" s="1"/>
  <c r="E114" i="2"/>
  <c r="E113" i="2"/>
  <c r="E110" i="2" s="1"/>
  <c r="G55" i="1" s="1"/>
  <c r="I55" i="1" s="1"/>
  <c r="E112" i="2"/>
  <c r="E111" i="2"/>
  <c r="E109" i="2"/>
  <c r="E108" i="2"/>
  <c r="E107" i="2"/>
  <c r="E106" i="2"/>
  <c r="E105" i="2"/>
  <c r="G54" i="1" s="1"/>
  <c r="I54" i="1" s="1"/>
  <c r="E104" i="2"/>
  <c r="E103" i="2"/>
  <c r="E102" i="2"/>
  <c r="E101" i="2"/>
  <c r="E100" i="2" s="1"/>
  <c r="G53" i="1" s="1"/>
  <c r="I53" i="1" s="1"/>
  <c r="E99" i="2"/>
  <c r="E98" i="2"/>
  <c r="E97" i="2"/>
  <c r="E95" i="2" s="1"/>
  <c r="G52" i="1" s="1"/>
  <c r="I52" i="1" s="1"/>
  <c r="E96" i="2"/>
  <c r="J90" i="2"/>
  <c r="L51" i="1" s="1"/>
  <c r="N51" i="1" s="1"/>
  <c r="E88" i="2"/>
  <c r="E87" i="2"/>
  <c r="E86" i="2"/>
  <c r="E85" i="2"/>
  <c r="E84" i="2"/>
  <c r="G49" i="1" s="1"/>
  <c r="I49" i="1" s="1"/>
  <c r="E82" i="2"/>
  <c r="E81" i="2"/>
  <c r="E80" i="2"/>
  <c r="E79" i="2"/>
  <c r="E78" i="2" s="1"/>
  <c r="G47" i="1" s="1"/>
  <c r="I47" i="1" s="1"/>
  <c r="E71" i="2"/>
  <c r="E70" i="2"/>
  <c r="E67" i="2" s="1"/>
  <c r="G44" i="1" s="1"/>
  <c r="I44" i="1" s="1"/>
  <c r="E69" i="2"/>
  <c r="E68" i="2"/>
  <c r="E60" i="2"/>
  <c r="E59" i="2"/>
  <c r="E58" i="2"/>
  <c r="E57" i="2"/>
  <c r="E56" i="2"/>
  <c r="E55" i="2"/>
  <c r="E54" i="2"/>
  <c r="E53" i="2"/>
  <c r="E52" i="2"/>
  <c r="E51" i="2" s="1"/>
  <c r="G40" i="1" s="1"/>
  <c r="I40" i="1" s="1"/>
  <c r="E50" i="2"/>
  <c r="E49" i="2"/>
  <c r="E48" i="2"/>
  <c r="E46" i="2" s="1"/>
  <c r="G39" i="1" s="1"/>
  <c r="I39" i="1" s="1"/>
  <c r="E47" i="2"/>
  <c r="E45" i="2"/>
  <c r="E44" i="2"/>
  <c r="E43" i="2"/>
  <c r="E42" i="2"/>
  <c r="J41" i="2"/>
  <c r="L38" i="1" s="1"/>
  <c r="N38" i="1" s="1"/>
  <c r="E41" i="2"/>
  <c r="G38" i="1" s="1"/>
  <c r="I38" i="1" s="1"/>
  <c r="E21" i="2"/>
  <c r="E20" i="2"/>
  <c r="E19" i="2"/>
  <c r="R15" i="2"/>
  <c r="T14" i="2"/>
  <c r="S14" i="2"/>
  <c r="R14" i="2"/>
  <c r="T13" i="2"/>
  <c r="S13" i="2"/>
  <c r="R13" i="2"/>
  <c r="T12" i="2"/>
  <c r="R12" i="2"/>
  <c r="K7" i="2"/>
  <c r="M8" i="1" s="1"/>
  <c r="N8" i="1" s="1"/>
  <c r="Q86" i="1"/>
  <c r="P86" i="1"/>
  <c r="O86" i="1"/>
  <c r="K86" i="1"/>
  <c r="J86" i="1"/>
  <c r="AA84" i="1"/>
  <c r="Y84" i="1"/>
  <c r="W84" i="1"/>
  <c r="U84" i="1"/>
  <c r="H84" i="1"/>
  <c r="AB83" i="1"/>
  <c r="Z83" i="1"/>
  <c r="X83" i="1"/>
  <c r="V83" i="1"/>
  <c r="AB82" i="1"/>
  <c r="Z82" i="1"/>
  <c r="X82" i="1"/>
  <c r="V82" i="1"/>
  <c r="AB81" i="1"/>
  <c r="Z81" i="1"/>
  <c r="X81" i="1"/>
  <c r="V81" i="1"/>
  <c r="N81" i="1"/>
  <c r="AB80" i="1"/>
  <c r="Z80" i="1"/>
  <c r="X80" i="1"/>
  <c r="V80" i="1"/>
  <c r="AB79" i="1"/>
  <c r="Z79" i="1"/>
  <c r="X79" i="1"/>
  <c r="V79" i="1"/>
  <c r="AB78" i="1"/>
  <c r="Z78" i="1"/>
  <c r="X78" i="1"/>
  <c r="V78" i="1"/>
  <c r="R78" i="1"/>
  <c r="AB77" i="1"/>
  <c r="Z77" i="1"/>
  <c r="X77" i="1"/>
  <c r="V77" i="1"/>
  <c r="AB76" i="1"/>
  <c r="Z76" i="1"/>
  <c r="X76" i="1"/>
  <c r="V76" i="1"/>
  <c r="AB75" i="1"/>
  <c r="Z75" i="1"/>
  <c r="X75" i="1"/>
  <c r="V75" i="1"/>
  <c r="AB74" i="1"/>
  <c r="Z74" i="1"/>
  <c r="X74" i="1"/>
  <c r="V74" i="1"/>
  <c r="AB73" i="1"/>
  <c r="Z73" i="1"/>
  <c r="X73" i="1"/>
  <c r="V73" i="1"/>
  <c r="AB72" i="1"/>
  <c r="Z72" i="1"/>
  <c r="X72" i="1"/>
  <c r="V72" i="1"/>
  <c r="AB71" i="1"/>
  <c r="Z71" i="1"/>
  <c r="X71" i="1"/>
  <c r="V71" i="1"/>
  <c r="AB70" i="1"/>
  <c r="Z70" i="1"/>
  <c r="X70" i="1"/>
  <c r="V70" i="1"/>
  <c r="AB69" i="1"/>
  <c r="Z69" i="1"/>
  <c r="X69" i="1"/>
  <c r="V69" i="1"/>
  <c r="F69" i="1"/>
  <c r="AB68" i="1"/>
  <c r="Z68" i="1"/>
  <c r="X68" i="1"/>
  <c r="V68" i="1"/>
  <c r="AB67" i="1"/>
  <c r="Z67" i="1"/>
  <c r="X67" i="1"/>
  <c r="V67" i="1"/>
  <c r="AB66" i="1"/>
  <c r="Z66" i="1"/>
  <c r="X66" i="1"/>
  <c r="V66" i="1"/>
  <c r="R66" i="1"/>
  <c r="AB65" i="1"/>
  <c r="Z65" i="1"/>
  <c r="X65" i="1"/>
  <c r="V65" i="1"/>
  <c r="AB64" i="1"/>
  <c r="Z64" i="1"/>
  <c r="X64" i="1"/>
  <c r="V64" i="1"/>
  <c r="AB63" i="1"/>
  <c r="Z63" i="1"/>
  <c r="X63" i="1"/>
  <c r="V63" i="1"/>
  <c r="AB62" i="1"/>
  <c r="Z62" i="1"/>
  <c r="X62" i="1"/>
  <c r="V62" i="1"/>
  <c r="AB61" i="1"/>
  <c r="Z61" i="1"/>
  <c r="X61" i="1"/>
  <c r="V61" i="1"/>
  <c r="AB60" i="1"/>
  <c r="Z60" i="1"/>
  <c r="X60" i="1"/>
  <c r="V60" i="1"/>
  <c r="F60" i="1"/>
  <c r="F86" i="1" s="1"/>
  <c r="AB59" i="1"/>
  <c r="Z59" i="1"/>
  <c r="X59" i="1"/>
  <c r="V59" i="1"/>
  <c r="AB58" i="1"/>
  <c r="Z58" i="1"/>
  <c r="X58" i="1"/>
  <c r="V58" i="1"/>
  <c r="AB57" i="1"/>
  <c r="Z57" i="1"/>
  <c r="X57" i="1"/>
  <c r="V57" i="1"/>
  <c r="AB56" i="1"/>
  <c r="Z56" i="1"/>
  <c r="X56" i="1"/>
  <c r="V56" i="1"/>
  <c r="AB55" i="1"/>
  <c r="Z55" i="1"/>
  <c r="X55" i="1"/>
  <c r="V55" i="1"/>
  <c r="AB54" i="1"/>
  <c r="Z54" i="1"/>
  <c r="X54" i="1"/>
  <c r="V54" i="1"/>
  <c r="AB53" i="1"/>
  <c r="Z53" i="1"/>
  <c r="X53" i="1"/>
  <c r="V53" i="1"/>
  <c r="AB52" i="1"/>
  <c r="Z52" i="1"/>
  <c r="X52" i="1"/>
  <c r="V52" i="1"/>
  <c r="R52" i="1"/>
  <c r="AB51" i="1"/>
  <c r="Z51" i="1"/>
  <c r="X51" i="1"/>
  <c r="V51" i="1"/>
  <c r="AB50" i="1"/>
  <c r="Z50" i="1"/>
  <c r="X50" i="1"/>
  <c r="V50" i="1"/>
  <c r="AB49" i="1"/>
  <c r="Z49" i="1"/>
  <c r="X49" i="1"/>
  <c r="V49" i="1"/>
  <c r="AB48" i="1"/>
  <c r="Z48" i="1"/>
  <c r="X48" i="1"/>
  <c r="V48" i="1"/>
  <c r="AB47" i="1"/>
  <c r="Z47" i="1"/>
  <c r="X47" i="1"/>
  <c r="V47" i="1"/>
  <c r="AB46" i="1"/>
  <c r="Z46" i="1"/>
  <c r="X46" i="1"/>
  <c r="V46" i="1"/>
  <c r="AB45" i="1"/>
  <c r="Z45" i="1"/>
  <c r="X45" i="1"/>
  <c r="V45" i="1"/>
  <c r="AB44" i="1"/>
  <c r="Z44" i="1"/>
  <c r="X44" i="1"/>
  <c r="V44" i="1"/>
  <c r="AB43" i="1"/>
  <c r="Z43" i="1"/>
  <c r="X43" i="1"/>
  <c r="V43" i="1"/>
  <c r="AB42" i="1"/>
  <c r="Z42" i="1"/>
  <c r="X42" i="1"/>
  <c r="V42" i="1"/>
  <c r="R42" i="1"/>
  <c r="N42" i="1"/>
  <c r="AB41" i="1"/>
  <c r="Z41" i="1"/>
  <c r="X41" i="1"/>
  <c r="V41" i="1"/>
  <c r="R41" i="1"/>
  <c r="N41" i="1"/>
  <c r="AB40" i="1"/>
  <c r="Z40" i="1"/>
  <c r="X40" i="1"/>
  <c r="V40" i="1"/>
  <c r="R40" i="1"/>
  <c r="AB39" i="1"/>
  <c r="Z39" i="1"/>
  <c r="X39" i="1"/>
  <c r="V39" i="1"/>
  <c r="AB38" i="1"/>
  <c r="Z38" i="1"/>
  <c r="X38" i="1"/>
  <c r="V38" i="1"/>
  <c r="AB37" i="1"/>
  <c r="Z37" i="1"/>
  <c r="X37" i="1"/>
  <c r="V37" i="1"/>
  <c r="AB36" i="1"/>
  <c r="Z36" i="1"/>
  <c r="X36" i="1"/>
  <c r="V36" i="1"/>
  <c r="AB34" i="1"/>
  <c r="Z34" i="1"/>
  <c r="X34" i="1"/>
  <c r="V34" i="1"/>
  <c r="AB33" i="1"/>
  <c r="Z33" i="1"/>
  <c r="X33" i="1"/>
  <c r="V33" i="1"/>
  <c r="N33" i="1"/>
  <c r="I33" i="1"/>
  <c r="AB32" i="1"/>
  <c r="Z32" i="1"/>
  <c r="X32" i="1"/>
  <c r="V32" i="1"/>
  <c r="N32" i="1"/>
  <c r="I32" i="1"/>
  <c r="AB31" i="1"/>
  <c r="Z31" i="1"/>
  <c r="X31" i="1"/>
  <c r="V31" i="1"/>
  <c r="AB30" i="1"/>
  <c r="Z30" i="1"/>
  <c r="X30" i="1"/>
  <c r="V30" i="1"/>
  <c r="N30" i="1"/>
  <c r="I30" i="1"/>
  <c r="AB29" i="1"/>
  <c r="Z29" i="1"/>
  <c r="X29" i="1"/>
  <c r="V29" i="1"/>
  <c r="AB28" i="1"/>
  <c r="Z28" i="1"/>
  <c r="X28" i="1"/>
  <c r="V28" i="1"/>
  <c r="N28" i="1"/>
  <c r="AB27" i="1"/>
  <c r="Z27" i="1"/>
  <c r="X27" i="1"/>
  <c r="V27" i="1"/>
  <c r="AB26" i="1"/>
  <c r="Z26" i="1"/>
  <c r="X26" i="1"/>
  <c r="V26" i="1"/>
  <c r="R26" i="1"/>
  <c r="AB25" i="1"/>
  <c r="Z25" i="1"/>
  <c r="X25" i="1"/>
  <c r="V25" i="1"/>
  <c r="I25" i="1"/>
  <c r="AB24" i="1"/>
  <c r="Z24" i="1"/>
  <c r="X24" i="1"/>
  <c r="V24" i="1"/>
  <c r="I24" i="1"/>
  <c r="AB23" i="1"/>
  <c r="Z23" i="1"/>
  <c r="X23" i="1"/>
  <c r="V23" i="1"/>
  <c r="AB22" i="1"/>
  <c r="Z22" i="1"/>
  <c r="X22" i="1"/>
  <c r="V22" i="1"/>
  <c r="I22" i="1"/>
  <c r="AB21" i="1"/>
  <c r="Z21" i="1"/>
  <c r="X21" i="1"/>
  <c r="V21" i="1"/>
  <c r="AB20" i="1"/>
  <c r="Z20" i="1"/>
  <c r="X20" i="1"/>
  <c r="V20" i="1"/>
  <c r="N20" i="1"/>
  <c r="AB19" i="1"/>
  <c r="Z19" i="1"/>
  <c r="X19" i="1"/>
  <c r="V19" i="1"/>
  <c r="I19" i="1"/>
  <c r="AB18" i="1"/>
  <c r="Z18" i="1"/>
  <c r="X18" i="1"/>
  <c r="V18" i="1"/>
  <c r="AB17" i="1"/>
  <c r="Z17" i="1"/>
  <c r="X17" i="1"/>
  <c r="V17" i="1"/>
  <c r="I17" i="1"/>
  <c r="AB16" i="1"/>
  <c r="Z16" i="1"/>
  <c r="X16" i="1"/>
  <c r="V16" i="1"/>
  <c r="I16" i="1"/>
  <c r="AB15" i="1"/>
  <c r="Z15" i="1"/>
  <c r="X15" i="1"/>
  <c r="V15" i="1"/>
  <c r="I15" i="1"/>
  <c r="AB14" i="1"/>
  <c r="Z14" i="1"/>
  <c r="X14" i="1"/>
  <c r="V14" i="1"/>
  <c r="AB13" i="1"/>
  <c r="Z13" i="1"/>
  <c r="X13" i="1"/>
  <c r="V13" i="1"/>
  <c r="AB12" i="1"/>
  <c r="Z12" i="1"/>
  <c r="X12" i="1"/>
  <c r="V12" i="1"/>
  <c r="N12" i="1"/>
  <c r="AB11" i="1"/>
  <c r="Z11" i="1"/>
  <c r="X11" i="1"/>
  <c r="V11" i="1"/>
  <c r="AB9" i="1"/>
  <c r="Z9" i="1"/>
  <c r="X9" i="1"/>
  <c r="V9" i="1"/>
  <c r="R9" i="1"/>
  <c r="AB8" i="1"/>
  <c r="Z8" i="1"/>
  <c r="X8" i="1"/>
  <c r="V8" i="1"/>
  <c r="H86" i="1" l="1"/>
  <c r="N78" i="1"/>
  <c r="N86" i="1" s="1"/>
  <c r="L86" i="1"/>
  <c r="I82" i="1"/>
  <c r="G84" i="1"/>
  <c r="G86" i="1"/>
  <c r="I9" i="1"/>
  <c r="I86" i="1" s="1"/>
</calcChain>
</file>

<file path=xl/comments1.xml><?xml version="1.0" encoding="utf-8"?>
<comments xmlns="http://schemas.openxmlformats.org/spreadsheetml/2006/main">
  <authors>
    <author>Valdis Līkosts</author>
  </authors>
  <commentList>
    <comment ref="F4" authorId="0" shapeId="0">
      <text>
        <r>
          <rPr>
            <b/>
            <sz val="9"/>
            <color rgb="FF000000"/>
            <rFont val="Tahoma"/>
            <family val="2"/>
            <charset val="186"/>
          </rPr>
          <t>Valdis Līkosts:</t>
        </r>
        <r>
          <rPr>
            <sz val="9"/>
            <color rgb="FF000000"/>
            <rFont val="Tahoma"/>
            <family val="2"/>
            <charset val="186"/>
          </rPr>
          <t xml:space="preserve">
Jāpārbauda, vai ir plānotais līmenis pēc SAM 5.3.1.</t>
        </r>
      </text>
    </comment>
    <comment ref="F39" authorId="0" shapeId="0">
      <text>
        <r>
          <rPr>
            <b/>
            <sz val="9"/>
            <color rgb="FF000000"/>
            <rFont val="Tahoma"/>
            <family val="2"/>
            <charset val="186"/>
          </rPr>
          <t>Valdis Līkosts:</t>
        </r>
        <r>
          <rPr>
            <sz val="9"/>
            <color rgb="FF000000"/>
            <rFont val="Tahoma"/>
            <family val="2"/>
            <charset val="186"/>
          </rPr>
          <t xml:space="preserve">
šobrīd 2382, bet pēc SAM 5.3.1. plānotais pārklājums 3007</t>
        </r>
      </text>
    </comment>
    <comment ref="F57" authorId="0" shapeId="0">
      <text>
        <r>
          <rPr>
            <b/>
            <sz val="9"/>
            <color rgb="FF000000"/>
            <rFont val="Tahoma"/>
            <family val="2"/>
            <charset val="186"/>
          </rPr>
          <t>Valdis Līkosts:</t>
        </r>
        <r>
          <rPr>
            <sz val="9"/>
            <color rgb="FF000000"/>
            <rFont val="Tahoma"/>
            <family val="2"/>
            <charset val="186"/>
          </rPr>
          <t xml:space="preserve">
šeit ir pēc SAM 531, pirms tiem ir 2997</t>
        </r>
      </text>
    </comment>
    <comment ref="F60" authorId="0" shapeId="0">
      <text>
        <r>
          <rPr>
            <b/>
            <sz val="9"/>
            <color rgb="FF000000"/>
            <rFont val="Tahoma"/>
            <family val="2"/>
            <charset val="186"/>
          </rPr>
          <t>Valdis Līkosts:</t>
        </r>
        <r>
          <rPr>
            <sz val="9"/>
            <color rgb="FF000000"/>
            <rFont val="Tahoma"/>
            <family val="2"/>
            <charset val="186"/>
          </rPr>
          <t xml:space="preserve">
Ar 1561 iedz.no SAM 531</t>
        </r>
      </text>
    </comment>
    <comment ref="F69" authorId="0" shapeId="0">
      <text>
        <r>
          <rPr>
            <b/>
            <sz val="9"/>
            <color rgb="FF000000"/>
            <rFont val="Tahoma"/>
            <family val="2"/>
            <charset val="186"/>
          </rPr>
          <t>Valdis Līkosts:</t>
        </r>
        <r>
          <rPr>
            <sz val="9"/>
            <color rgb="FF000000"/>
            <rFont val="Tahoma"/>
            <family val="2"/>
            <charset val="186"/>
          </rPr>
          <t xml:space="preserve">
+817 pēc SAM 531 izbūves, bet jāpārskaita pēc kartes, ir 98%</t>
        </r>
      </text>
    </comment>
  </commentList>
</comments>
</file>

<file path=xl/sharedStrings.xml><?xml version="1.0" encoding="utf-8"?>
<sst xmlns="http://schemas.openxmlformats.org/spreadsheetml/2006/main" count="884" uniqueCount="285">
  <si>
    <t>6.pielikums</t>
  </si>
  <si>
    <t>Aglomerācijās plānoto ieguldījumu apkopojums un to pamatotības novērtējums</t>
  </si>
  <si>
    <t>Mērķis: Saprast kurā aglomerācijā viss ir kārtībā un kurās nepieciešami ieguldījumi tīklu paplašināšanā un NAI darbības uzlabošanā</t>
  </si>
  <si>
    <t>Nr.p.k.</t>
  </si>
  <si>
    <t>Pakalpojumu  sniegšanas teritorija</t>
  </si>
  <si>
    <t>Iedzīvotāju skaits aglomerācijā</t>
  </si>
  <si>
    <t>Kanalizācijas tīklu pieejamība iedzīvotājiem pēc SAM 5.3.1 realizācijas</t>
  </si>
  <si>
    <t>Nepieciešamie ieguldījumi kanalizācijas tīklu izbūvē aglomerācijā esošo patērētāju pieslēgšanai</t>
  </si>
  <si>
    <t>Iedzīvotāju skaits, kuri tiks nodrošināti ar pieslēgšanās iespējas notekūdeņu savākšanas sistēmai aglomerācijā</t>
  </si>
  <si>
    <t>Nepieciešamie ieguldījumi uz vienu papildus pieslēgto iedzīvotāju</t>
  </si>
  <si>
    <t>Investīciju max apmērs EUR/1 iedzīvotāju</t>
  </si>
  <si>
    <r>
      <rPr>
        <b/>
        <sz val="10"/>
        <color rgb="FF000000"/>
        <rFont val="Calibri"/>
        <family val="2"/>
        <charset val="186"/>
      </rPr>
      <t>LĒMUMS</t>
    </r>
    <r>
      <rPr>
        <sz val="8"/>
        <color rgb="FF000000"/>
        <rFont val="Calibri"/>
        <family val="2"/>
        <charset val="186"/>
      </rPr>
      <t xml:space="preserve"> </t>
    </r>
    <r>
      <rPr>
        <b/>
        <sz val="10"/>
        <color rgb="FF000000"/>
        <rFont val="Calibri"/>
        <family val="2"/>
        <charset val="186"/>
      </rPr>
      <t xml:space="preserve">
</t>
    </r>
    <r>
      <rPr>
        <sz val="8"/>
        <color rgb="FF000000"/>
        <rFont val="Calibri"/>
        <family val="2"/>
        <charset val="186"/>
      </rPr>
      <t>(paliek, izslēgt)</t>
    </r>
  </si>
  <si>
    <t>Nepieciešamie ieguldījumi kanalizācijas sistēmas attīstībā ārpus aglomerācijas esošo patērētāju pieslēgšanai</t>
  </si>
  <si>
    <t>Ārpus aglomerācijas esošo patērētāju skaits</t>
  </si>
  <si>
    <t>Nepieciešami ieguldījumi NAI paplašināšanā</t>
  </si>
  <si>
    <t>NAI nākotnes vidējā noslodze % 
(70% un uz augšu norāda, ka NAI jaudas konkrētos brīžos var būt nepietiekošas)</t>
  </si>
  <si>
    <r>
      <t xml:space="preserve">Nepieciešamie ieguldījumi kanalizācijas tīklu </t>
    </r>
    <r>
      <rPr>
        <b/>
        <sz val="8"/>
        <color rgb="FF000000"/>
        <rFont val="Calibri"/>
        <family val="2"/>
        <charset val="186"/>
      </rPr>
      <t>rekonstrukcijā</t>
    </r>
    <r>
      <rPr>
        <sz val="8"/>
        <color rgb="FF000000"/>
        <rFont val="Calibri"/>
        <family val="2"/>
        <charset val="186"/>
      </rPr>
      <t xml:space="preserve"> esošajā aglomerācijā</t>
    </r>
  </si>
  <si>
    <t>Nepieciešamie ieguldījumi uz vienu  iedzīvotāju aglomerācijā</t>
  </si>
  <si>
    <r>
      <t xml:space="preserve">Nepieciešamie ieguldījumi </t>
    </r>
    <r>
      <rPr>
        <b/>
        <sz val="8"/>
        <color rgb="FF000000"/>
        <rFont val="Calibri"/>
        <family val="2"/>
        <charset val="186"/>
      </rPr>
      <t>dūņu apsaimniekošanas</t>
    </r>
    <r>
      <rPr>
        <sz val="8"/>
        <color rgb="FF000000"/>
        <rFont val="Calibri"/>
        <family val="2"/>
        <charset val="186"/>
      </rPr>
      <t xml:space="preserve"> jautājumu risināšanā</t>
    </r>
  </si>
  <si>
    <r>
      <t xml:space="preserve">Nepieciešamie ieguldījumi </t>
    </r>
    <r>
      <rPr>
        <b/>
        <sz val="8"/>
        <color rgb="FF000000"/>
        <rFont val="Calibri"/>
        <family val="2"/>
        <charset val="186"/>
      </rPr>
      <t>energoefektivitātes</t>
    </r>
    <r>
      <rPr>
        <sz val="8"/>
        <color rgb="FF000000"/>
        <rFont val="Calibri"/>
        <family val="2"/>
        <charset val="186"/>
      </rPr>
      <t xml:space="preserve"> pasākumu realizācijā</t>
    </r>
  </si>
  <si>
    <r>
      <t xml:space="preserve">Nepieciešamie ieguldījumi </t>
    </r>
    <r>
      <rPr>
        <b/>
        <sz val="8"/>
        <color rgb="FF000000"/>
        <rFont val="Calibri"/>
        <family val="2"/>
        <charset val="186"/>
      </rPr>
      <t>decentralizēto</t>
    </r>
    <r>
      <rPr>
        <sz val="8"/>
        <color rgb="FF000000"/>
        <rFont val="Calibri"/>
        <family val="2"/>
        <charset val="186"/>
      </rPr>
      <t xml:space="preserve"> pasākumu risinājumu realizācijā</t>
    </r>
  </si>
  <si>
    <t>Nepieciešamie ieguldījumi EUR/1 iedzīvotāju aglomerācijā</t>
  </si>
  <si>
    <t>CE&gt;100 000</t>
  </si>
  <si>
    <t>1.</t>
  </si>
  <si>
    <t>Daugavpils</t>
  </si>
  <si>
    <t>Direktīvu prasības sasniegtas</t>
  </si>
  <si>
    <t>Aglomerācijas paplašināšana nav ekonomiski pamatota</t>
  </si>
  <si>
    <t xml:space="preserve">2. </t>
  </si>
  <si>
    <t>Rīga</t>
  </si>
  <si>
    <t>Papildus ieguldījumi kanalizācijas tīklu attīstībā aglomerācijas robežās ir pamatoti.</t>
  </si>
  <si>
    <t>NAI hidrauliskās jaudas nākotnē var būt nepietiekošas. Ņemot vērā, ka notekūdeņi NAI ieplūst no tuvējās pierīgas (Ķekava, Mārupes, Lidosta, Babīte, Jūrmala, Baltezers), kur iedzīvotāju skaits palielinās, pietrūks attīrīšanas iekārtu jaudas nodrošināt visu notekūdeņu attīrīšanu. Tomēr jau šobrīd var konstatēt NAI piesārņojuma attīrīšanas jaudu iztrūkumu. Lai saglabātu attīrīto notekūdeņu izplūdes rādītājus esošajā līmenī, ir nepieciešami risinājumi piesārņojuma jaudu attīrīšanu palielināšanā.
Ir jāpieņem kopīgs lēmums pierīgas pašvaldībām, SIA "Rīgas ūdens", Valsts vides dienestam, Dabas aizsardzības pārvaldei, Sabiedrisko pakalpojumu regulatoram un Vides aizsardzības un reģiionālās attīstības ministrijai par notekūdeņu attīrīšanas ilgtermiņa risinājumiem visās pierīgas pašvaldībās.</t>
  </si>
  <si>
    <t>100 000&gt;CE&gt;10 000</t>
  </si>
  <si>
    <t>3.</t>
  </si>
  <si>
    <t>Bauska</t>
  </si>
  <si>
    <t xml:space="preserve">4. </t>
  </si>
  <si>
    <t>Cēsis</t>
  </si>
  <si>
    <t>Papildus ieguldījumi kanalizācijas tīklu attīstībā aglomerācijas robežās nav ekonomiski pamatoti. Lai sasniegtu 100% pārklājumu, jāprecizē aglomerācijas robežas.</t>
  </si>
  <si>
    <t xml:space="preserve">5. </t>
  </si>
  <si>
    <t>Dobele</t>
  </si>
  <si>
    <t>Papildus ieguldījumi kanalizācijas tīklu attīstībā aglomerācijas robežās netiek plānoti, kas nozīmē, ka šādas investīcijas nav tehniski iespējamas vai ekonomiski pamatotas. Lai sasniegtu 100% pārklājumu jāprecizē aglomerācijas robežas.</t>
  </si>
  <si>
    <t>6.</t>
  </si>
  <si>
    <t>Gulbene</t>
  </si>
  <si>
    <t>Papildus ieguldījumu kanalizācijas tīklu attīstībā aglomerācijas robežās nepārsniedz reģiona maximālo līmeni. Ieguldījumi ir pamatoti</t>
  </si>
  <si>
    <t>7.</t>
  </si>
  <si>
    <t>Jelgava</t>
  </si>
  <si>
    <t>8.</t>
  </si>
  <si>
    <t>Jēkabpils</t>
  </si>
  <si>
    <t>Attīrīšanas iekārtu jauda ilgtermiņā var būt nepietiekoša. Tomēr tas ir jāskatās kopsakarībā ar infiltrācijas apjomu, kas Jēkabpilī ir 163%, jeb citu ūdeņu īpatsvars notekūdeņu sistēmā gandrīz divas reizes pārsniedz notekūdeņu apjomu. Ekonomiski pamatotāk būtu ieguldīt līdzekļus citu ūdeņi ieplūšanā kanalizācijas tīklos novēršanā, kā rezultātā tiks būtiski samazināts resursu patēriņš dažādu ūdeņu pārsūknēšanā un attīrīšanā NAI. Attīrīšanas iekārtu jauda būtu atbilstoša.</t>
  </si>
  <si>
    <t>9.</t>
  </si>
  <si>
    <t>Jūrmala</t>
  </si>
  <si>
    <t>Notekūdeņu apjoms būtiski pārsniedz NAI jaudas. Jau šobrīd Jūrmala 1/3 savu notekūdeņu pārsūknē uz Rīgas NAI. Jūrmala vēlas izbūvēt otras pilsētas attīrīšanas iekārtas, kā rezultātā pārtraukt notekūdeņu novadīšanu uz Rīgas NAI. Investīciju ieguldījumu pamatojums jāvērtē kompleksi ar Rīgas NAI attīstību nākotnē. Steidzamas darbības nav jāveic.</t>
  </si>
  <si>
    <t>10.</t>
  </si>
  <si>
    <t>Krāslava</t>
  </si>
  <si>
    <t>11.</t>
  </si>
  <si>
    <t>Kuldīga</t>
  </si>
  <si>
    <t>12.</t>
  </si>
  <si>
    <t>Ķekava-Valdlauči</t>
  </si>
  <si>
    <t>Papildus ieguldījumi kanalizācijas tīklu attīstībā ārpus aglomerācijas ir ekonomiski pamatoti. Jāpārskata aglomerāciju robežas.</t>
  </si>
  <si>
    <t>N/A</t>
  </si>
  <si>
    <t>13.</t>
  </si>
  <si>
    <t>Liepāja</t>
  </si>
  <si>
    <t>14.</t>
  </si>
  <si>
    <t>Limbaži</t>
  </si>
  <si>
    <t>15.</t>
  </si>
  <si>
    <t>Madona</t>
  </si>
  <si>
    <t>16.</t>
  </si>
  <si>
    <t>Mārupe</t>
  </si>
  <si>
    <t>17.</t>
  </si>
  <si>
    <t>Ogre</t>
  </si>
  <si>
    <t>Norādītā NAI jaudu noslodze ir aprēķināta pie varbūtības, ja izbūvējot notekūdeņu savākšanas tīklus ārpus esošās aglomerācijas tiktu pieslēgti vēl papildus 1350 iedzīvotāji. Tā kā Ogres aglomerācija ir augoša, tad papildus iedzīvotāju skaits var tikt sasniegts arī būtiski nepaplašinot aglomerācijas robežas. Ieviešot decentralizēto notekūdeņu savākšanu Ogres novadā, var gadīties, ka NAI jaudas nav pietiekošas. Nepieciešams sekot līdz NAI darbībai un jaudas pietiekamībai.</t>
  </si>
  <si>
    <t>18.</t>
  </si>
  <si>
    <t>Olaine</t>
  </si>
  <si>
    <t>Olaines NAI ieplūstošo notekūdeņu piesārņojumu koncentrācija būtiski pārsniedz NAI iespējas attīrīt šo piesārņojumu. Jau vairākus gadus VVD norāda uz attīrīšanas iekārtu nepietiekamo darbību un nepieciešamu novērst problēmas. NAI ir nepieciešams uzstādīt papildus jaudas ķīmiskā piesārņojuma mazināšanai vai spēcīgāk ir jākontrolē piesārņojošie uzņēmumi un jāizvirza augstākas prasības to centralizētajā tīklā nodotajiem notekūdeņiem.</t>
  </si>
  <si>
    <t>19.</t>
  </si>
  <si>
    <t>Rēzekne</t>
  </si>
  <si>
    <t>Salaspils</t>
  </si>
  <si>
    <t>Saldus</t>
  </si>
  <si>
    <t>Sigulda</t>
  </si>
  <si>
    <t>Talsi</t>
  </si>
  <si>
    <t>Ūdenssaimniecības uzņēmums norāda uz nepieciešamību veikt papildus ieguldījumus NAI darbībā, jo to jauda neatbilst ienākošo notekūdeņu attīrīšanas spējām. Izvērtējot apstākļus var konstatēt, ka problēmas saistīts ar ieplūstošo notekūdeņu pārlieki augsto piesārņojuma koncentrāciju. Ienākošo piesārņojuma koncentrāciju ir iespējams lētāk un vienkāršāk samazināt tā rašanās vietā (ražošanas uzņēmumā). Sabiedrisko līdzekļu ieguldīšana pilsētas NAI attīrīšanas iekārtu jaudu palielināšanā, kas sabiedrībai nav nepieciešami, + ieguldījumu iekļaušana tarifā netiek atbalstīta.</t>
  </si>
  <si>
    <t>Tukums</t>
  </si>
  <si>
    <t>Valmiera</t>
  </si>
  <si>
    <t>Ventspils</t>
  </si>
  <si>
    <t>10 000&gt;CE&gt;2 000</t>
  </si>
  <si>
    <t>Aizkraukle</t>
  </si>
  <si>
    <t>Aizpute</t>
  </si>
  <si>
    <t>Alūksne</t>
  </si>
  <si>
    <t>Auce</t>
  </si>
  <si>
    <t>Ādaži</t>
  </si>
  <si>
    <t>NAI esošā noslodze ir 83,7%, kas jau liecina par to, ka attīrīšanas iekārtu jaudas ir nepietiekošas. Pievienojot tīkliem visus patērētājus, paplašinot aglomerācijas robežas un ņemot vērā kopējo iedzīvotāju skaita pieaugumu teritorijā, NAI jaudas ir nepietiekošas. Ir nepieciešami steidzami pieņemt lēmumu par ieguldījumu veikšanu NAI jaudu palielināšanā.</t>
  </si>
  <si>
    <t>Babīte</t>
  </si>
  <si>
    <t>NAI jaudas ilgtermiņā būs nepietiekošas. Šobrīd daļa notekūdeņu tiek pārsūknēti uz Rīgu, kas atvieglo esošo NAI noslodzi. Ņemot vērā iedzīvotāju skaita pieaugumu, kā arī ekonomiskās aktivitātes palielināšanos Babītes novadā ir jādomā par papildus ieguldījumu veikšanu NAI jaudu palielināšanā. Risinājums jāskatās kompleksi ar Rīgas NAI attīstību</t>
  </si>
  <si>
    <t>Baloži</t>
  </si>
  <si>
    <t>NAI jaudas ilgtermiņā būs nepietiekošas. Ņemot vērā iedzīvotāju skaita pieaugumu, kā arī ekonomiskās aktivitātes palielināšanos Baložu pilsētā ir jādomā par papildus ieguldījumu veikšanu NAI jaudu palielināšanā. 
Papildus Baloži ir alternatīvs risinājums visu Ķekavas aglomerācijas notekūdeņu attīrīšanā. Šobrīd visi Ķekavas aglomerācijas notekūdeņi tiek pārsūknēti attīrīšanai uz Rīgas NAI. Palielinoties iedzīvotāju skaitam un ekonomiskai aktivitātei Ķekavas novadā, kā arī palielinoties Rīgas NAI noslodzei, notekūdeņi no Ķekavas aglomerācijas var tikt pārsūknēti uz Baložu NAI iepriekš veicot būtisku to paplašināšanu.</t>
  </si>
  <si>
    <t>Baltezers</t>
  </si>
  <si>
    <t>Balvi</t>
  </si>
  <si>
    <t>NAI jaudas ir atbilstošas, lai darbotos ilgtermiņā. Ūdenssaimniecības pakalpojumu sniedzējs norāda uz NAI jaudu dubultošanu. Balvu aglomerācijas kopējais iedzīvotāju skaits ilgtermiņā samazinās. Arī infiltrācijas apjoms ir salīdzinoši augsts un ir vienāds ar notekūdeņu apjomu. Nepieciešams papildus detalizēts izvērtējums, bet šī brīža NAI noslodze neliecina par nepieciešamām papildus investīcijām jaunu NAI izbūvē.</t>
  </si>
  <si>
    <t>Brocēni</t>
  </si>
  <si>
    <t>Carnikava</t>
  </si>
  <si>
    <t>Ūdenssaimniecības uzņēmums norāda uz nepieciešamām papildus investīcijām paplielinot notekūdeņu attīrīšanas iekārtu jaudas divas reizes. Ņemot vērā aprēķināto notekūdeņu noslodzi ilgtermiņā, iztrūkst šādu investīciju nepieciešamība.</t>
  </si>
  <si>
    <t>Dagda</t>
  </si>
  <si>
    <t>Dundaga</t>
  </si>
  <si>
    <t>Ērgļi</t>
  </si>
  <si>
    <t>Grobiņa</t>
  </si>
  <si>
    <t>Ūdenssaimniecības uzņēmums norāda uz nepieciešamām papildus investīcijām jaunu NAI izbūvē. Šobrīd visi notekūdeņi tiek pārsūknēti uz Liepājas NAI. Liepājas NAI jaudas ir pietiekami lielas. Nav pamats papildus līdzekļu ieguldīšanai.</t>
  </si>
  <si>
    <t>Iecava</t>
  </si>
  <si>
    <t>Ikšķile</t>
  </si>
  <si>
    <t>Līdz ar kanalizācijas tīklu izbūvi aglomerācijā un visu patērētāju pievienošanu ir aprēķināta NAI jaudu nepietiekamība. Ieplūstošo notekūdeņu piesārņojuma koncentrācija ir atbilstoša vidējo notekūdeņu piesārņojuma koncentrācijai, tomēr tā 2x pārsniedz NAI projektēto piesārņojuma koncentrāciju. Pārrēķinot esošo situāciju uz nākotnes situāciju var konstatēt, ka kopējais ieplūstošo notekūdeņu piesārņojuma apjoms pārsniegs 10 000 CE, kā rezultātā var būt nepieciešama papildus N un P attīrīšana</t>
  </si>
  <si>
    <t>Ilūkste</t>
  </si>
  <si>
    <t>Īslīce</t>
  </si>
  <si>
    <t>Jaunolaine</t>
  </si>
  <si>
    <t>Jaunpiebalga</t>
  </si>
  <si>
    <t>Kandava</t>
  </si>
  <si>
    <t>Aprēķinātā ilgtermiņa notekūdeņu jauda sasniedz NAI darba robežas. Ņemot vērā iedzīvotāju skaita samazināšanās tendences, netiek prognozēts notekūdņu plūsmas pieaugums. Situācija nav steidzama un iespējams ilgtermiņā esošo NAI jauda ir pietiekoša. Atsevišķi jānovērtē NAI piesārņojuma attīrīšanas jaudas. Jāturpina novērot situācija ilgtermiņā.</t>
  </si>
  <si>
    <t>Kārsava</t>
  </si>
  <si>
    <t>Ķegums</t>
  </si>
  <si>
    <t>Aprēķinātā ilgtermiņa notekūdeņu jauda sasniedz NAI darba robežas. Ņemot vērā nelielu iedzīvotāju skaita pieauguma tendences,  prognozētais notekūdņu plūsmas apjoms var pieaugt. Risinājumi NAI jaudu pietiekamība nav steidzami. Atsevišķi jāvērtē NAI piesārņojuma attīrīšanas jaudas. Jāturpina novērot situācija ilgtermiņā.</t>
  </si>
  <si>
    <t>Lielvārde</t>
  </si>
  <si>
    <t>Liepa</t>
  </si>
  <si>
    <t>Līvāni</t>
  </si>
  <si>
    <t>Ludza</t>
  </si>
  <si>
    <t>Malta</t>
  </si>
  <si>
    <t>NAI celtas un pēdējo reizi modernizētas 1988.g.</t>
  </si>
  <si>
    <t>Aprēķinātā ilgtermiņa notekūdeņu jauda sasniedz NAI darba robežas. Ņemot vērā iedzīvotāju skaita samazināšanās tendences, netiek prognozēts notekūdņu plūsmas pieaugums. Situācija nav steidzama un iespējams ilgtermiņā esošo NAI jauda ir pietiekoša. Tomēr jāņem vērā, ka NAI celtniecība un modernizācija pēdējo reizi notika pirms 30 gadiem. Jāturpina novērot situācija ilgtermiņā.</t>
  </si>
  <si>
    <t>Mālpils</t>
  </si>
  <si>
    <t>Ozolnieki</t>
  </si>
  <si>
    <t xml:space="preserve">Aprēķinātā ilgtermiņa notekūdeņu vidējā plūsma sasniedz NAI maksimālās darba robežas. Ņemot vērā  iedzīvotāju skaita un ekonomiskās attīstības pieauguma tendences Ozolniekos, prognozētais notekūdņu plūsmas apjoms var pieaugt. Risinājumi NAI jaudu pietiekamībā ir salīdzinoši steidzami, lai gan ūdenssaimniecības pakalpojumu sniedzējs šādu problemātiku nav uzrādījis. </t>
  </si>
  <si>
    <t>Pļaviņas</t>
  </si>
  <si>
    <t>Preiļi</t>
  </si>
  <si>
    <t>Priekule</t>
  </si>
  <si>
    <t>Priekuļi</t>
  </si>
  <si>
    <t>Roja</t>
  </si>
  <si>
    <t>Rūjiena</t>
  </si>
  <si>
    <t>Salacgrīva</t>
  </si>
  <si>
    <t>Ūdenssaimniecības pakalpojumu sniedzējs norādījis, ka ir nepieciešama NAI jaudu palilnāšana par 2/3 vai no 600 m3/dnn līdz 1000 m3/dnn. Ilgtermiņa ieplūstošo notekūdeņu noslodze neliecina par šādu ieguldījumu nepieciešamību. Upju basienu plānā norādīts, ka nepieciešama paaugstināta attīrišanas kvalitāte. Investīcijas ir atbalstāmas.</t>
  </si>
  <si>
    <t>Saulkrasti</t>
  </si>
  <si>
    <t>Aprēķinātā ilgtermiņa notekūdeņu jauda sasniedz NAI darba robežas. Ņemot vērā nelielu iedzīvotāju skaita pieauguma tendences,  prognozētais notekūdņu plūsmas apjoms var pieaugt. NAI jaudu nepietiekamība ir aprēķināta, ja sistēmai tiek pieslēgti visi patērētāji aglomerācijā. Arī ieviešot decentralizēto notekūdeņu reģistru NAI jaudas var būt nepietiekošas.</t>
  </si>
  <si>
    <t>Skrīveri</t>
  </si>
  <si>
    <t>Skrunda</t>
  </si>
  <si>
    <t>NAI jaudu nepietiekamība ir aprēķināta pieņemot, ka notekūdeņu sistēmai tiek pieslēgti visi patērētāji. Pat ja tas tā nenotiek, tomēr ieviešot decentralizēto notekūdeņu savākšanas ssistēmu var izrādīties, ka NAI nav pietiekoša kapacitāte attīrīt visus radušos notekūdeņus. Ir jādomā par NAI paplašināšanu.</t>
  </si>
  <si>
    <t>Smiltene</t>
  </si>
  <si>
    <t>Upju basienu plānā norādīts, ka nepieciešama paaugstināta attīrišanas kvalitāte. Investīcijas ir atbalstāmas.</t>
  </si>
  <si>
    <t>Ulbroka</t>
  </si>
  <si>
    <t>Esošajā situācijā NAI jaudas ir pietiekamas. Palielinot Ulbrokas aglomerācijas robežu, kā arī ņemot vērā iedzīvotāju skaita un ekonomiskās aktivitātes pieaugumu, ieplūstošo notekūdeņu apjoms var būtiski pārsniegt esošo NAI jaudas. Ir nepieciešami risinājumi NAI jaudu palielināšanā.</t>
  </si>
  <si>
    <t>Valka</t>
  </si>
  <si>
    <t>Vangaži</t>
  </si>
  <si>
    <t>Varakļāni</t>
  </si>
  <si>
    <t>Vecumnieki</t>
  </si>
  <si>
    <t>Viļāni</t>
  </si>
  <si>
    <t>Lai arī NAI jaudas ir atbilstošas, tomēr ir jāņem vērā to izbūves, rekonstrukcijas gads (1990). Iespējams ir nepieciešamu jaunu, modernu un energoefektīvu attīrīšanas iekārtu izbūve.</t>
  </si>
  <si>
    <t>Nepieciešamie ieguldījumi kanalizācijas sistēmas attīstībā aglomerācijā esošo patērētāju pieslēgšanai</t>
  </si>
  <si>
    <t>Iedzīvotāju skaits, kuriem ir vēl jānodrošina pieslēgšanās iespējas notekūdeņu savākšanas sistēmai aglomerācijā</t>
  </si>
  <si>
    <t>Ķekava</t>
  </si>
  <si>
    <t>Vidējais</t>
  </si>
  <si>
    <t xml:space="preserve">t.sk. pašteces </t>
  </si>
  <si>
    <t>1 metrs</t>
  </si>
  <si>
    <t>t.sk. spiedvadi</t>
  </si>
  <si>
    <t xml:space="preserve">t.sk. atzaru izbūve </t>
  </si>
  <si>
    <t>t.sk kss</t>
  </si>
  <si>
    <t>1 gab</t>
  </si>
  <si>
    <t>Nepieciešamais ieguldījums NAI</t>
  </si>
  <si>
    <t>Jaunas iekārtas</t>
  </si>
  <si>
    <t>EUR</t>
  </si>
  <si>
    <t>Rekonstrukcija</t>
  </si>
  <si>
    <t>Energoefektivitāte</t>
  </si>
  <si>
    <t>Cits</t>
  </si>
  <si>
    <t>Dūņu apsaimniekošana</t>
  </si>
  <si>
    <t>4 aerotanku aerācijas sistēmas nomaiņa</t>
  </si>
  <si>
    <t>Asenizācijas pieņemšanas kamera</t>
  </si>
  <si>
    <t>Dūņu apstrādes nodrošināšana</t>
  </si>
  <si>
    <t>2 mikseru nomaiņa</t>
  </si>
  <si>
    <t>3 gaisa pūtēju nomaiņa</t>
  </si>
  <si>
    <t>2 centrifūgu nomaiņa</t>
  </si>
  <si>
    <t>6 kss energoefektivitāte</t>
  </si>
  <si>
    <t>Asenizācijas baseins ar dūņu recirkulācijas sūkņu staciju (paplašināšana) 32000m3</t>
  </si>
  <si>
    <t>Izlaides sūkņu stacijas pārbūve (rekonstrukcija) 1gab</t>
  </si>
  <si>
    <t>Bioloģiskās attīrīšanas stacijas "Daugavgrīva" ēku un būvju energoefektivitātes uzlabošana (rekonstrukcija) kompl.risinājums</t>
  </si>
  <si>
    <t>Lietus ūdens krājrezervuāru izbūve dažādās Rīgas vietās</t>
  </si>
  <si>
    <t>Metāntenku izbūve, 2 gab. (paplašināšana) 2x6000m3</t>
  </si>
  <si>
    <t>Otrējie nostādinātāji, 4 gab. (paplašināšana) 4x4500m3</t>
  </si>
  <si>
    <t>Pirmējo un otrējo nostādinātāju pārbūve (rekonstrukcija) 13 gab</t>
  </si>
  <si>
    <t>Kanalizācijas sūkņu staciju atjaunošana un energoefektivitātes uzlabošana (rekonstrukcija) 10gab</t>
  </si>
  <si>
    <t>Asenizācijas pieņemšanas punkta atjaunošana</t>
  </si>
  <si>
    <t>Fosfora bioloģiskās atdalīšanas tvertne (jauns) 9000m3</t>
  </si>
  <si>
    <t>Bioloģiskās attīrīšanas stacijas "Daugavgrīva" vidēja sprieguma energoapgādes sistēmas pārbūve (rekonstrukcija)</t>
  </si>
  <si>
    <t>Lietus notekūdens krājrezervuāra izbūve (jauns) 25000m3</t>
  </si>
  <si>
    <t>Apvadlīnijas izbūve (jauns) 1gab</t>
  </si>
  <si>
    <t>Bioreaktora grīdas atjaunošana</t>
  </si>
  <si>
    <t>Saules paneļu izbūve 110 + 20 kW</t>
  </si>
  <si>
    <t>Lietus ūdeņu bufertvertne pie kss Krasta iela 15</t>
  </si>
  <si>
    <t>Nojumes izbūve esošajā dūņu laukā</t>
  </si>
  <si>
    <t>NAI energoefektivitātes uzlabošana kompl.</t>
  </si>
  <si>
    <t>Saules paneļu uzstādīšana</t>
  </si>
  <si>
    <t>Dūņu transportēšana nodošanai uz biogāzi</t>
  </si>
  <si>
    <t>NAI priekšattīrīšanas iekārtu pārbūve</t>
  </si>
  <si>
    <t xml:space="preserve">Aerācijas sistēmas efektivitātes un jaudas paaugstināšana (Aerācijas gaisa kompresoru nomaiņa, atbilstoši palielinātas aerācijas sistēmas jaudai, prognozējamo notekūdeņu apjoma pieaugumam, pildus izšķīdušā skābekļa mērītāju uzstādīšana aerācijas zonas vidū, aerācijas zonu beigu aprīkošana ar slāpekļa un amonija mērītājiem, gaisa padeves līniju uz aerācijas baseinu aprīkošana ar automātiski regulējamiem vārstiem, aerācijas sistēmas darbības automātikas instalācija) </t>
  </si>
  <si>
    <t xml:space="preserve">Lieko dūņu atūdeņošanas mezgla pārbūve ar mērķi palielināt tā jaudu (Otra dūņu spiedvada uz biezinātāju izbūve, dūņu biezinātāja pārplūdes cauruļvada pārbūve, lieko dūņu attūdeņošanas iekārtu nomaiņa palielinot to kopējo jaudu, atūdeņoto dūņu transportēšanas konteineru un automašīnas nomaiņa). </t>
  </si>
  <si>
    <t>Iekārtu aprīkošana ar saules elektroenerģijas paneļiem</t>
  </si>
  <si>
    <t>Precizēta pieņemto tauku uzskaites, atdalīšana</t>
  </si>
  <si>
    <t>Dūņu apsaimniekošanai nepieciešamās infrastruktūras uzlabošana</t>
  </si>
  <si>
    <t>Alternatīvu NAI būvniecība notekūdeņiem, kas tiek pārsūknēti uz Rīgu 5500 m3/dnn</t>
  </si>
  <si>
    <t>KSS energoefektivitātes uzlabošana</t>
  </si>
  <si>
    <t>Asenizācijas pieņemšanas punkta izveidošana</t>
  </si>
  <si>
    <t>Mehānisko daļu nomaiņa, kas ir ļoti nolietojusies un korodējusi</t>
  </si>
  <si>
    <t>Nolietoto iekārtu nomaiņa</t>
  </si>
  <si>
    <t>AQUA VISTA uzstādīšana (automātiskā kontroles sistēma)</t>
  </si>
  <si>
    <t>Notekūdeņu dūņu apsaimniekošana (atbilstoši ES Dabas aizsardzības direktīvām) - jumts dūņu laukam un angārs, jo aizsargājama teritorija</t>
  </si>
  <si>
    <t>kompostēšanas lauka seguma atjaunošana</t>
  </si>
  <si>
    <t>Citi energoefektivitātes pasākumi t.sk. saules paneļu uzstādīšana</t>
  </si>
  <si>
    <t>jumta izbūve kompostēšanas laukam</t>
  </si>
  <si>
    <t>komposta sagatavošanas iekārtas un aprīkojuma iegāde</t>
  </si>
  <si>
    <t xml:space="preserve">Kompresora un daļējas aerācijas sistēmas nomaiņa Limbažu NAI </t>
  </si>
  <si>
    <t xml:space="preserve">gaiss - gaiss tipa siltumsūkņu uzstādīšana  Limbažu GKSS, sūkņu nomaiņa un frekvenču pārveidotāju uzstādīšana </t>
  </si>
  <si>
    <t>Asenizācijas pieņemšanas punkta izveide</t>
  </si>
  <si>
    <t>Dūņu atūdeņotāja rekonstrukcija NAI (esošās no 1998.g.)</t>
  </si>
  <si>
    <t>Saules paneļu ar kopējo jaudu 48,4 kW uzstādīšana</t>
  </si>
  <si>
    <t xml:space="preserve">Dūņu lauks ar jumtu (2500m2), dūņu jaukšanai un komposta gatavošanai, + aprīkojums. </t>
  </si>
  <si>
    <t>NAI attīrīšanas kvalitātes (N un P)  uzlabošanai ( jauda plānotā 335 m3/h; maksimālā  500 m3/h)</t>
  </si>
  <si>
    <t>Notekūdeņu dūnu apstrādes procesu pilnveidošana, dūņu apstrādes tehnika, iekārtu iegāde</t>
  </si>
  <si>
    <t>Izvads no NAI līdz Daugavai 3030 m dn 800</t>
  </si>
  <si>
    <t>Notekūdeņu attīrīšanas iekārtu energoefektivitātes uzlabošana</t>
  </si>
  <si>
    <t>Citu sistēmas objektu energofektivitāte (piemēram., KSS)</t>
  </si>
  <si>
    <t>Saldus pilsētas NAI pārbūve</t>
  </si>
  <si>
    <t>Saules paneļu uzstādīšana saldus pilsētas NAI 50kV</t>
  </si>
  <si>
    <t>Saldus pilsētas NAI dūņu uzkrāšanas laukuma apklāšana ar jumtu</t>
  </si>
  <si>
    <t>Bioloģiskā attīrīrīšanas bloka rekonstrukcija</t>
  </si>
  <si>
    <t>Asenizācijas pieņemšanas punkts</t>
  </si>
  <si>
    <t>Noslēgts dūņu kompostēšanas laukums</t>
  </si>
  <si>
    <t>NAI attīrīšanas iekārtu jaudu palielināšana</t>
  </si>
  <si>
    <t xml:space="preserve">Dūņu kompostēšanas lauka rekonstrukcija </t>
  </si>
  <si>
    <t>NAI energoefektivitātes paaugstināšana</t>
  </si>
  <si>
    <t>Dūņu apstrādes procesa uzlabošana</t>
  </si>
  <si>
    <t>Notekūdeņu uzkrāšanas rezervuārs pie Durbes KSS 500m3</t>
  </si>
  <si>
    <t>Nosegtu dūņu lauku izbūve</t>
  </si>
  <si>
    <t xml:space="preserve">Vides piesārņojuma samazināšana BNAI izlaidē un energoefektivitātes paaugstināšana BNAI (Grīšļu ielā 6) </t>
  </si>
  <si>
    <t>Asenizācijas pieņemšanas punkts Valmiermuižā</t>
  </si>
  <si>
    <t>Gaisa pūtēju nomaiņa BNAI</t>
  </si>
  <si>
    <t>Asenizācijas pieņemšanas punkts Valmieras BNAI teritorijā</t>
  </si>
  <si>
    <t>Ventspils pilsētas Notekūdeņu attīrīšanas iekārtu attīrīto notekūdeņu izvada Baltijas jūrā, pārbūve Ventspilī, Dzintaru ielā 52 150m</t>
  </si>
  <si>
    <t>Dūņu dehidrācijas centrifūgu vai filtru preses  iegāde, uzstādīšana</t>
  </si>
  <si>
    <t>Dūņu lauku drenāžas rekonstrukcija un nojumes izbūvedotu iespēju uzglabāt dūņas izolēti no ārējo apstākļu ietekmes. Pēc atūdeņošanas dūas tiktu aizsargātas no atkārtota mitruma, ko izraisa nokrišņi. Tas palīdzētu racionāli izmantot polimērus, energoresursus un ietekmētu energoefektivitāti.</t>
  </si>
  <si>
    <t>Anaerobās tvertnes fosfora bioloģiskai saistīšanai ar apmēram 30 m3 tilpumu izbūve un apsaiste, ieskaitot apkopes tiltiņu, kāpnes un margas                                                           Anaerobās tvertnes ekspluatācijai nepieciešamie sūkņi (2 gab.) un mikseris (1 gab.)                    Aerācijas sistēmas rekonstrukcija (9 difuzoru sekcijas), nomainot lokanos savienojumus pret stingriem savienojumiem                            Procesa mēriekārtas (izšķīdušā skābekļa mērīšanas sistēma bioreaktorā, 1 gab.)         Fosfora ķīmiskas saistīšanas sistēmas uzstādīšana un apsaiste</t>
  </si>
  <si>
    <t>Sūkņu (6 gab.) un mikseru (4 gab.) nomaiņa</t>
  </si>
  <si>
    <t>Asenizācijas transporta pieņemšanas punkts</t>
  </si>
  <si>
    <t>Filtrpreses nomaiņa pret skrūves presi (vai dekantercentrifūgu), ieskaitot polielektrolīta šķīduma pagatavošanas sistēmu</t>
  </si>
  <si>
    <t>Dūņu lauku rekonstrukcija, izbūvējot apjumtus dūņu laukus 50% dūņu lauka teritorijas (180 m2)</t>
  </si>
  <si>
    <t>NAI ir viens attīrīšanas process, kuru nav iespējams kopt, jo nevar apstādināt attīrīšanas iekārtas. Vajag paralēla cikla izbūvi</t>
  </si>
  <si>
    <t>???</t>
  </si>
  <si>
    <t>NAI jaudu paplašināšana + 800 m3/dnn</t>
  </si>
  <si>
    <t>Piņķu NAI paplašināšana,
 palielinot jaudu no 1300, līdz 2500m3/dnn (CE 14600)</t>
  </si>
  <si>
    <t>Gaisa pūtēju un sūkņu
 nomaiņa Piņķu NAI</t>
  </si>
  <si>
    <t>kss sūkņu nomaiņa</t>
  </si>
  <si>
    <t>Jaudas palielināšana papildus 3100 cilvēkiem, kas tiktu pievienoti paplašinot aglomerāciju</t>
  </si>
  <si>
    <t>NAI jaudas palielināšana nodrošinot SIA "Ķekavas nami" savākto notekūdeņu attīrīšanu, t.sk. spiedvads (5000 m) + kss</t>
  </si>
  <si>
    <t>NAI otrās līnijas izbūve ar kopējo jaudu 1750-2000 m3/dnn</t>
  </si>
  <si>
    <t>Dūņu uzglabāšanas un apsaimniekošanas lauka izbūve</t>
  </si>
  <si>
    <t>Saules paneļu uzstādīšana 30 kW</t>
  </si>
  <si>
    <t>Jauna attīrīšanas cikla 800 m³/dnn uzstādīšana. Kopējā jauda 1600 m³/dnn</t>
  </si>
  <si>
    <t>Asenizācijas pieņemšanas punkta uzstādīšana</t>
  </si>
  <si>
    <t>Esošiem dūņu laukiem nepieciešams jumts</t>
  </si>
  <si>
    <t>Priekšattīrīšanas iekārtas kompleksa Con Pact rezervuārs</t>
  </si>
  <si>
    <t>1 jaunas NAI (apjoms no 700-3500m3/dnn)</t>
  </si>
  <si>
    <t>Vajag NAI paplašināšanu līdz ar iedzīvotāju skaita pieaugumu un decentralizētās sistēmas reģistra izveidi. Ieplūstošo notekūdeņu piesāņojuma apjoms vairāk kā divas reizes pārsniedz NAI projektā paredzēto piesārņojumu. Esošais CE 4072 (346 m3/dnn), proj. CE 5061 (826 m3/dnn), plānotais CE 11011 (923 m3/dnn), N un P papildus attīrīšana</t>
  </si>
  <si>
    <t>Dūņu lauku paplašināšana, kompostēšanas laukuma izbūve, jumts</t>
  </si>
  <si>
    <t>Dūņu atūdeņošanas iekārta</t>
  </si>
  <si>
    <t>Dūņu apsaimniekošanas infrastruktūras uzlabojumi</t>
  </si>
  <si>
    <t>Dūņu lauku rekonstrukcija un izbūve un jumtu, jo šobrīd ir noplanēts lauks, kur nav ne jumta ne īsti segums</t>
  </si>
  <si>
    <t>1. Ozolnieki NAI priekšattīrīšana(septisko ūdeņu pieņemšanas kamera,sūkņu nomaiņa) 
2. Hidrodinamiskā mašīna</t>
  </si>
  <si>
    <t>Nepieciešama NAI rekonstrukcija, jo ir viens priekšattīrīšanas bloks, kuru nav iespējams atslēgt. Izvērtējot kopējo NAI stāvokli, ir nepieciešams uzbūvēt jaunas, modernākas un kompaktākas attīrīšanas iekārtas ar līdzvērtīgu darba jaudu esošajām attīrīšanas iekārtām 800 m3/dnn</t>
  </si>
  <si>
    <t>Kopā ar NAI rekonstrukciju veikt dūņu atūdeņošanas un uzglabāšanas procesu sakārtošanu</t>
  </si>
  <si>
    <t>Kompleksi pasākumi NAI energoefektivitātes uzlabošanai</t>
  </si>
  <si>
    <t>4 KSS atjaunošana uzlabojot arīt to energoefektivitāti</t>
  </si>
  <si>
    <t>Dūņu preses iegāde un uzstādīšana</t>
  </si>
  <si>
    <t>Saules kolektori elektrības ražošanai pilsētas NAI kopā ar energoefektivitātes risinājumiem</t>
  </si>
  <si>
    <t>Attīrīšanas iekārtu paplašināšana +400 m3/dnn</t>
  </si>
  <si>
    <t>Dūņu apsaimniekošanas procesa uzlabošana</t>
  </si>
  <si>
    <t>NAI paplašināšana</t>
  </si>
  <si>
    <t>N un P (Attīrīšanas jaudu palielināšana)</t>
  </si>
  <si>
    <t xml:space="preserve">Dūņu preses nomaiņa, Dūņu laukumam jumta izbūve. Smilšķērāja izbūve. </t>
  </si>
  <si>
    <t>Ulbrokas NAI paplašināšana līdz ar kanalizācijas tīklu paplašināšanu ārpus aglomerācijas robežām. Esošo notekūdeņu attīrīšanas iekārtu projektētā jauda ir 630 m3/dnn. Šī brīža vidējā NAI noslodze ir aptuveni 500 m3/dnn.  Ir aprēķināts, ka nepieciešamā notekūdeņu attīrīšanas iekārtu jauda ir 1000 m3/dnn.</t>
  </si>
  <si>
    <t>30 kv saules baterijas NAI</t>
  </si>
  <si>
    <t>Saules baterijas uz dūņu lauka jumtu (jumts tagad nav, bet kopā ar baterijām) 30kV</t>
  </si>
  <si>
    <t>Dūņu lauks, kur sajaukt un veidot kompostu, ar jumtu</t>
  </si>
  <si>
    <t>Vajag dūņu laukus</t>
  </si>
  <si>
    <t>Esošās NAI būvētas 1990.g. To darbība ir faktiski beigusies. Nepieciešams izbūvēt jaunas NAI BIO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</si>
</sst>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4" x14ac:knownFonts="1">
    <font>
      <sz val="11"/>
      <color rgb="FF000000"/>
      <name val="Calibri"/>
      <family val="2"/>
      <charset val="186"/>
    </font>
    <font>
      <sz val="11"/>
      <color rgb="FF000000"/>
      <name val="Calibri"/>
      <family val="2"/>
      <charset val="186"/>
    </font>
    <font>
      <sz val="11"/>
      <color rgb="FF9C0006"/>
      <name val="Calibri"/>
      <family val="2"/>
      <charset val="186"/>
    </font>
    <font>
      <sz val="11"/>
      <color rgb="FF006100"/>
      <name val="Calibri"/>
      <family val="2"/>
      <charset val="186"/>
    </font>
    <font>
      <sz val="36"/>
      <color rgb="FF000000"/>
      <name val="Calibri"/>
      <family val="2"/>
      <charset val="186"/>
    </font>
    <font>
      <b/>
      <sz val="11"/>
      <color rgb="FF000000"/>
      <name val="Calibri"/>
      <family val="2"/>
      <charset val="186"/>
    </font>
    <font>
      <sz val="8"/>
      <color rgb="FF000000"/>
      <name val="Calibri"/>
      <family val="2"/>
      <charset val="186"/>
    </font>
    <font>
      <b/>
      <sz val="9"/>
      <color rgb="FF000000"/>
      <name val="Tahoma"/>
      <family val="2"/>
      <charset val="186"/>
    </font>
    <font>
      <sz val="9"/>
      <color rgb="FF000000"/>
      <name val="Tahoma"/>
      <family val="2"/>
      <charset val="186"/>
    </font>
    <font>
      <b/>
      <sz val="10"/>
      <color rgb="FF000000"/>
      <name val="Calibri"/>
      <family val="2"/>
      <charset val="186"/>
    </font>
    <font>
      <b/>
      <sz val="8"/>
      <color rgb="FF000000"/>
      <name val="Calibri"/>
      <family val="2"/>
      <charset val="186"/>
    </font>
    <font>
      <sz val="10"/>
      <color rgb="FF000000"/>
      <name val="Calibri"/>
      <family val="2"/>
      <charset val="186"/>
    </font>
    <font>
      <i/>
      <sz val="8"/>
      <color rgb="FF000000"/>
      <name val="Calibri"/>
      <family val="2"/>
      <charset val="186"/>
    </font>
    <font>
      <sz val="8"/>
      <color rgb="FF000000"/>
      <name val="Times New Roman"/>
      <family val="1"/>
      <charset val="186"/>
    </font>
  </fonts>
  <fills count="15">
    <fill>
      <patternFill patternType="none"/>
    </fill>
    <fill>
      <patternFill patternType="gray125"/>
    </fill>
    <fill>
      <patternFill patternType="solid">
        <fgColor rgb="FFF4B084"/>
        <bgColor rgb="FFF4B084"/>
      </patternFill>
    </fill>
    <fill>
      <patternFill patternType="solid">
        <fgColor rgb="FFFFC7CE"/>
        <bgColor rgb="FFFFC7CE"/>
      </patternFill>
    </fill>
    <fill>
      <patternFill patternType="solid">
        <fgColor rgb="FF8EA9DB"/>
        <bgColor rgb="FF8EA9DB"/>
      </patternFill>
    </fill>
    <fill>
      <patternFill patternType="solid">
        <fgColor rgb="FFC6EFCE"/>
        <bgColor rgb="FFC6EFCE"/>
      </patternFill>
    </fill>
    <fill>
      <patternFill patternType="solid">
        <fgColor rgb="FFE2EFDA"/>
        <bgColor rgb="FFE2EFDA"/>
      </patternFill>
    </fill>
    <fill>
      <patternFill patternType="solid">
        <fgColor rgb="FFC6E0B4"/>
        <bgColor rgb="FFC6E0B4"/>
      </patternFill>
    </fill>
    <fill>
      <patternFill patternType="solid">
        <fgColor rgb="FFFFFFFF"/>
        <bgColor rgb="FFFFFFFF"/>
      </patternFill>
    </fill>
    <fill>
      <patternFill patternType="solid">
        <fgColor rgb="FFBFBFBF"/>
        <bgColor rgb="FFBFBFBF"/>
      </patternFill>
    </fill>
    <fill>
      <patternFill patternType="solid">
        <fgColor rgb="FFC9C9C9"/>
        <bgColor rgb="FFC9C9C9"/>
      </patternFill>
    </fill>
    <fill>
      <patternFill patternType="solid">
        <fgColor rgb="FF00B050"/>
        <bgColor rgb="FF00B050"/>
      </patternFill>
    </fill>
    <fill>
      <patternFill patternType="solid">
        <fgColor rgb="FFFF0000"/>
        <bgColor rgb="FFFF0000"/>
      </patternFill>
    </fill>
    <fill>
      <patternFill patternType="solid">
        <fgColor rgb="FFFFFF00"/>
        <bgColor rgb="FFFFFF00"/>
      </patternFill>
    </fill>
    <fill>
      <patternFill patternType="solid">
        <fgColor rgb="FF92D050"/>
        <bgColor rgb="FF92D050"/>
      </patternFill>
    </fill>
  </fills>
  <borders count="30">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s>
  <cellStyleXfs count="24">
    <xf numFmtId="0" fontId="0" fillId="0" borderId="0"/>
    <xf numFmtId="0" fontId="1" fillId="2" borderId="0" applyNumberFormat="0" applyFon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 fillId="4" borderId="0" applyNumberFormat="0" applyFont="0" applyBorder="0" applyAlignment="0" applyProtection="0"/>
    <xf numFmtId="0" fontId="1" fillId="0" borderId="0" applyNumberFormat="0" applyFont="0" applyFill="0" applyBorder="0" applyAlignment="0" applyProtection="0"/>
    <xf numFmtId="0" fontId="3" fillId="5" borderId="0" applyNumberFormat="0" applyBorder="0" applyAlignment="0" applyProtection="0"/>
    <xf numFmtId="0" fontId="3" fillId="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 fillId="0" borderId="0" applyNumberFormat="0" applyFont="0" applyBorder="0" applyProtection="0"/>
    <xf numFmtId="0" fontId="1" fillId="0" borderId="0" applyNumberFormat="0" applyFont="0" applyBorder="0" applyProtection="0"/>
    <xf numFmtId="9" fontId="1" fillId="0" borderId="0" applyFont="0" applyFill="0" applyBorder="0" applyAlignment="0" applyProtection="0"/>
  </cellStyleXfs>
  <cellXfs count="255">
    <xf numFmtId="0" fontId="0" fillId="0" borderId="0" xfId="0"/>
    <xf numFmtId="3" fontId="0" fillId="0" borderId="0" xfId="0" applyNumberFormat="1" applyAlignment="1">
      <alignment horizontal="center"/>
    </xf>
    <xf numFmtId="0" fontId="0" fillId="0" borderId="0" xfId="0" applyFill="1"/>
    <xf numFmtId="0" fontId="0" fillId="6" borderId="0" xfId="0" applyFill="1"/>
    <xf numFmtId="0" fontId="5" fillId="0" borderId="0" xfId="0" applyFont="1"/>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4" fontId="11" fillId="0" borderId="8" xfId="0" applyNumberFormat="1" applyFont="1" applyBorder="1"/>
    <xf numFmtId="3" fontId="11" fillId="0" borderId="9" xfId="0" applyNumberFormat="1" applyFont="1" applyBorder="1" applyAlignment="1">
      <alignment horizontal="center"/>
    </xf>
    <xf numFmtId="0" fontId="11" fillId="0" borderId="9" xfId="0" applyFont="1" applyBorder="1"/>
    <xf numFmtId="0" fontId="11" fillId="0" borderId="7" xfId="0" applyFont="1" applyBorder="1"/>
    <xf numFmtId="0" fontId="11" fillId="0" borderId="10" xfId="0" applyFont="1" applyBorder="1"/>
    <xf numFmtId="4" fontId="11" fillId="0" borderId="11" xfId="0" applyNumberFormat="1" applyFont="1" applyBorder="1"/>
    <xf numFmtId="0" fontId="11" fillId="0" borderId="8" xfId="0" applyFont="1" applyFill="1" applyBorder="1"/>
    <xf numFmtId="0" fontId="11" fillId="0" borderId="9" xfId="0" applyFont="1" applyFill="1" applyBorder="1"/>
    <xf numFmtId="0" fontId="11" fillId="0" borderId="10" xfId="0" applyFont="1" applyFill="1" applyBorder="1"/>
    <xf numFmtId="4" fontId="11" fillId="0" borderId="12" xfId="0" applyNumberFormat="1" applyFont="1" applyBorder="1"/>
    <xf numFmtId="0" fontId="11" fillId="0" borderId="13" xfId="0" applyFont="1" applyBorder="1"/>
    <xf numFmtId="0" fontId="11" fillId="6" borderId="13" xfId="0" applyFont="1" applyFill="1" applyBorder="1"/>
    <xf numFmtId="0" fontId="11" fillId="6" borderId="12" xfId="0" applyFont="1" applyFill="1" applyBorder="1"/>
    <xf numFmtId="0" fontId="11" fillId="6" borderId="14" xfId="0" applyFont="1" applyFill="1" applyBorder="1"/>
    <xf numFmtId="0" fontId="11" fillId="0" borderId="15" xfId="0" applyFont="1" applyBorder="1"/>
    <xf numFmtId="0" fontId="0" fillId="0" borderId="13" xfId="0" applyBorder="1"/>
    <xf numFmtId="0" fontId="11" fillId="9" borderId="8" xfId="0" applyFont="1" applyFill="1" applyBorder="1" applyAlignment="1">
      <alignment horizontal="center" vertical="center" wrapText="1"/>
    </xf>
    <xf numFmtId="0" fontId="11" fillId="9" borderId="7" xfId="0" applyFont="1" applyFill="1" applyBorder="1" applyAlignment="1">
      <alignment horizontal="left"/>
    </xf>
    <xf numFmtId="0" fontId="11" fillId="9" borderId="8" xfId="0" applyFont="1" applyFill="1" applyBorder="1" applyAlignment="1">
      <alignment horizontal="center"/>
    </xf>
    <xf numFmtId="0" fontId="11" fillId="9" borderId="7" xfId="0" applyFont="1" applyFill="1" applyBorder="1" applyAlignment="1">
      <alignment horizontal="center"/>
    </xf>
    <xf numFmtId="4" fontId="11" fillId="10" borderId="8" xfId="0" applyNumberFormat="1" applyFont="1" applyFill="1" applyBorder="1"/>
    <xf numFmtId="3" fontId="11" fillId="10" borderId="9" xfId="0" applyNumberFormat="1" applyFont="1" applyFill="1" applyBorder="1" applyAlignment="1">
      <alignment horizontal="center"/>
    </xf>
    <xf numFmtId="0" fontId="11" fillId="10" borderId="9" xfId="0" applyFont="1" applyFill="1" applyBorder="1"/>
    <xf numFmtId="0" fontId="11" fillId="10" borderId="7" xfId="0" applyFont="1" applyFill="1" applyBorder="1"/>
    <xf numFmtId="0" fontId="11" fillId="10" borderId="10" xfId="0" applyFont="1" applyFill="1" applyBorder="1"/>
    <xf numFmtId="4" fontId="11" fillId="10" borderId="11" xfId="0" applyNumberFormat="1" applyFont="1" applyFill="1" applyBorder="1"/>
    <xf numFmtId="0" fontId="11" fillId="6" borderId="10" xfId="0" applyFont="1" applyFill="1" applyBorder="1"/>
    <xf numFmtId="0" fontId="11" fillId="6" borderId="11" xfId="0" applyFont="1" applyFill="1" applyBorder="1"/>
    <xf numFmtId="0" fontId="11" fillId="6" borderId="16" xfId="0" applyFont="1" applyFill="1" applyBorder="1"/>
    <xf numFmtId="0" fontId="11" fillId="10" borderId="8" xfId="0" applyFont="1" applyFill="1" applyBorder="1"/>
    <xf numFmtId="0" fontId="11" fillId="10" borderId="16" xfId="0" applyFont="1" applyFill="1" applyBorder="1"/>
    <xf numFmtId="0" fontId="11" fillId="8" borderId="8" xfId="0" applyFont="1" applyFill="1" applyBorder="1" applyAlignment="1">
      <alignment horizontal="center" vertical="center" wrapText="1"/>
    </xf>
    <xf numFmtId="0" fontId="11" fillId="0" borderId="17" xfId="0" applyFont="1" applyBorder="1" applyAlignment="1">
      <alignment horizontal="left"/>
    </xf>
    <xf numFmtId="0" fontId="11" fillId="0" borderId="8" xfId="0" applyFont="1" applyBorder="1" applyAlignment="1">
      <alignment horizontal="center"/>
    </xf>
    <xf numFmtId="0" fontId="11" fillId="0" borderId="7" xfId="0" applyFont="1" applyBorder="1" applyAlignment="1">
      <alignment horizontal="center"/>
    </xf>
    <xf numFmtId="0" fontId="6" fillId="11" borderId="10" xfId="0" applyFont="1" applyFill="1" applyBorder="1" applyAlignment="1">
      <alignment wrapText="1"/>
    </xf>
    <xf numFmtId="2" fontId="11" fillId="0" borderId="9" xfId="0" applyNumberFormat="1" applyFont="1" applyBorder="1"/>
    <xf numFmtId="2" fontId="6" fillId="12" borderId="7" xfId="0" applyNumberFormat="1" applyFont="1" applyFill="1" applyBorder="1" applyAlignment="1">
      <alignment wrapText="1"/>
    </xf>
    <xf numFmtId="164" fontId="11" fillId="0" borderId="9" xfId="0" applyNumberFormat="1" applyFont="1" applyFill="1" applyBorder="1"/>
    <xf numFmtId="0" fontId="11" fillId="0" borderId="10" xfId="0" applyFont="1" applyFill="1" applyBorder="1" applyAlignment="1">
      <alignment wrapText="1"/>
    </xf>
    <xf numFmtId="4" fontId="11" fillId="0" borderId="11" xfId="0" applyNumberFormat="1" applyFont="1" applyFill="1" applyBorder="1"/>
    <xf numFmtId="2" fontId="11" fillId="0" borderId="10" xfId="0" applyNumberFormat="1" applyFont="1" applyFill="1" applyBorder="1"/>
    <xf numFmtId="2" fontId="11" fillId="6" borderId="10" xfId="0" applyNumberFormat="1" applyFont="1" applyFill="1" applyBorder="1"/>
    <xf numFmtId="2" fontId="11" fillId="6" borderId="16" xfId="0" applyNumberFormat="1" applyFont="1" applyFill="1" applyBorder="1"/>
    <xf numFmtId="2" fontId="0" fillId="0" borderId="10" xfId="0" applyNumberFormat="1" applyBorder="1"/>
    <xf numFmtId="0" fontId="11" fillId="0" borderId="8" xfId="0" applyFont="1" applyBorder="1" applyAlignment="1">
      <alignment horizontal="center" vertical="center" wrapText="1"/>
    </xf>
    <xf numFmtId="4" fontId="11" fillId="13" borderId="8" xfId="0" applyNumberFormat="1" applyFont="1" applyFill="1" applyBorder="1"/>
    <xf numFmtId="3" fontId="11" fillId="13" borderId="9" xfId="0" applyNumberFormat="1" applyFont="1" applyFill="1" applyBorder="1" applyAlignment="1">
      <alignment horizontal="center"/>
    </xf>
    <xf numFmtId="2" fontId="11" fillId="13" borderId="9" xfId="0" applyNumberFormat="1" applyFont="1" applyFill="1" applyBorder="1"/>
    <xf numFmtId="2" fontId="11" fillId="13" borderId="7" xfId="0" applyNumberFormat="1" applyFont="1" applyFill="1" applyBorder="1"/>
    <xf numFmtId="0" fontId="6" fillId="13" borderId="10" xfId="0" applyFont="1" applyFill="1" applyBorder="1" applyAlignment="1">
      <alignment wrapText="1"/>
    </xf>
    <xf numFmtId="2" fontId="11" fillId="0" borderId="7" xfId="0" applyNumberFormat="1" applyFont="1" applyFill="1" applyBorder="1"/>
    <xf numFmtId="2" fontId="11" fillId="0" borderId="7" xfId="0" applyNumberFormat="1" applyFont="1" applyBorder="1"/>
    <xf numFmtId="0" fontId="11" fillId="13" borderId="8" xfId="0" applyFont="1" applyFill="1" applyBorder="1"/>
    <xf numFmtId="165" fontId="11" fillId="13" borderId="9" xfId="0" applyNumberFormat="1" applyFont="1" applyFill="1" applyBorder="1"/>
    <xf numFmtId="164" fontId="11" fillId="13" borderId="9" xfId="0" applyNumberFormat="1" applyFont="1" applyFill="1" applyBorder="1"/>
    <xf numFmtId="0" fontId="11" fillId="9" borderId="18" xfId="0" applyFont="1" applyFill="1" applyBorder="1" applyAlignment="1">
      <alignment horizontal="center"/>
    </xf>
    <xf numFmtId="3" fontId="11" fillId="9" borderId="9" xfId="0" applyNumberFormat="1" applyFont="1" applyFill="1" applyBorder="1" applyAlignment="1">
      <alignment horizontal="center"/>
    </xf>
    <xf numFmtId="0" fontId="11" fillId="9" borderId="9" xfId="0" applyFont="1" applyFill="1" applyBorder="1" applyAlignment="1">
      <alignment horizontal="center"/>
    </xf>
    <xf numFmtId="0" fontId="11" fillId="9" borderId="10" xfId="0" applyFont="1" applyFill="1" applyBorder="1" applyAlignment="1">
      <alignment horizontal="center"/>
    </xf>
    <xf numFmtId="0" fontId="11" fillId="9" borderId="11" xfId="0" applyFont="1" applyFill="1" applyBorder="1" applyAlignment="1">
      <alignment horizontal="center"/>
    </xf>
    <xf numFmtId="0" fontId="11" fillId="9" borderId="8" xfId="0" applyFont="1" applyFill="1" applyBorder="1"/>
    <xf numFmtId="0" fontId="11" fillId="9" borderId="9" xfId="0" applyFont="1" applyFill="1" applyBorder="1"/>
    <xf numFmtId="0" fontId="11" fillId="9" borderId="10" xfId="0" applyFont="1" applyFill="1" applyBorder="1" applyAlignment="1">
      <alignment wrapText="1"/>
    </xf>
    <xf numFmtId="0" fontId="11" fillId="6" borderId="10" xfId="0" applyFont="1" applyFill="1" applyBorder="1" applyAlignment="1">
      <alignment horizontal="center"/>
    </xf>
    <xf numFmtId="0" fontId="11" fillId="6" borderId="16" xfId="0" applyFont="1" applyFill="1" applyBorder="1" applyAlignment="1">
      <alignment horizontal="center"/>
    </xf>
    <xf numFmtId="0" fontId="11" fillId="0" borderId="8"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7" xfId="0" applyFont="1" applyFill="1" applyBorder="1" applyAlignment="1">
      <alignment horizontal="center"/>
    </xf>
    <xf numFmtId="0" fontId="11" fillId="6" borderId="8" xfId="0" applyFont="1" applyFill="1" applyBorder="1" applyAlignment="1">
      <alignment horizontal="center"/>
    </xf>
    <xf numFmtId="4" fontId="11" fillId="6" borderId="8" xfId="0" applyNumberFormat="1" applyFont="1" applyFill="1" applyBorder="1"/>
    <xf numFmtId="3" fontId="11" fillId="6" borderId="9" xfId="0" applyNumberFormat="1" applyFont="1" applyFill="1" applyBorder="1" applyAlignment="1">
      <alignment horizontal="center"/>
    </xf>
    <xf numFmtId="2" fontId="11" fillId="6" borderId="9" xfId="0" applyNumberFormat="1" applyFont="1" applyFill="1" applyBorder="1"/>
    <xf numFmtId="2" fontId="11" fillId="6" borderId="7" xfId="0" applyNumberFormat="1" applyFont="1" applyFill="1" applyBorder="1"/>
    <xf numFmtId="0" fontId="6" fillId="6" borderId="10" xfId="0" applyFont="1" applyFill="1" applyBorder="1" applyAlignment="1">
      <alignment wrapText="1"/>
    </xf>
    <xf numFmtId="4" fontId="11" fillId="6" borderId="11" xfId="0" applyNumberFormat="1" applyFont="1" applyFill="1" applyBorder="1"/>
    <xf numFmtId="0" fontId="11" fillId="6" borderId="9" xfId="0" applyFont="1" applyFill="1" applyBorder="1"/>
    <xf numFmtId="2" fontId="6" fillId="6" borderId="7" xfId="0" applyNumberFormat="1" applyFont="1" applyFill="1" applyBorder="1" applyAlignment="1">
      <alignment wrapText="1"/>
    </xf>
    <xf numFmtId="0" fontId="11" fillId="6" borderId="8" xfId="0" applyFont="1" applyFill="1" applyBorder="1"/>
    <xf numFmtId="164" fontId="11" fillId="6" borderId="9" xfId="0" applyNumberFormat="1" applyFont="1" applyFill="1" applyBorder="1"/>
    <xf numFmtId="0" fontId="11" fillId="6" borderId="10" xfId="0" applyFont="1" applyFill="1" applyBorder="1" applyAlignment="1">
      <alignment wrapText="1"/>
    </xf>
    <xf numFmtId="2" fontId="0" fillId="6" borderId="10" xfId="0" applyNumberFormat="1" applyFill="1" applyBorder="1"/>
    <xf numFmtId="0" fontId="6" fillId="14" borderId="10" xfId="0" applyFont="1" applyFill="1" applyBorder="1" applyAlignment="1">
      <alignment wrapText="1"/>
    </xf>
    <xf numFmtId="0" fontId="6" fillId="0" borderId="10" xfId="0" applyFont="1" applyFill="1" applyBorder="1" applyAlignment="1">
      <alignment wrapText="1"/>
    </xf>
    <xf numFmtId="4" fontId="11" fillId="13" borderId="11" xfId="0" applyNumberFormat="1" applyFont="1" applyFill="1" applyBorder="1"/>
    <xf numFmtId="0" fontId="11" fillId="13" borderId="9" xfId="0" applyFont="1" applyFill="1" applyBorder="1"/>
    <xf numFmtId="2" fontId="6" fillId="13" borderId="7" xfId="0" applyNumberFormat="1" applyFont="1" applyFill="1" applyBorder="1" applyAlignment="1">
      <alignment wrapText="1"/>
    </xf>
    <xf numFmtId="0" fontId="11" fillId="0" borderId="8" xfId="0" applyFont="1" applyFill="1" applyBorder="1" applyAlignment="1"/>
    <xf numFmtId="0" fontId="11" fillId="0" borderId="9" xfId="0" applyFont="1" applyFill="1" applyBorder="1" applyAlignment="1"/>
    <xf numFmtId="0" fontId="11" fillId="6" borderId="11" xfId="0" applyFont="1" applyFill="1" applyBorder="1" applyAlignment="1"/>
    <xf numFmtId="0" fontId="11" fillId="13" borderId="8" xfId="0" applyFont="1" applyFill="1" applyBorder="1" applyAlignment="1"/>
    <xf numFmtId="2" fontId="11" fillId="13" borderId="9" xfId="0" applyNumberFormat="1" applyFont="1" applyFill="1" applyBorder="1" applyAlignment="1"/>
    <xf numFmtId="0" fontId="11" fillId="13" borderId="10" xfId="0" applyFont="1" applyFill="1" applyBorder="1" applyAlignment="1">
      <alignment wrapText="1"/>
    </xf>
    <xf numFmtId="0" fontId="11" fillId="9" borderId="7" xfId="0" applyFont="1" applyFill="1" applyBorder="1" applyAlignment="1">
      <alignment horizontal="center" vertical="center" wrapText="1"/>
    </xf>
    <xf numFmtId="1" fontId="11" fillId="9" borderId="9" xfId="0" applyNumberFormat="1" applyFont="1" applyFill="1" applyBorder="1" applyAlignment="1">
      <alignment horizontal="center"/>
    </xf>
    <xf numFmtId="1" fontId="11" fillId="9" borderId="7" xfId="0" applyNumberFormat="1" applyFont="1" applyFill="1" applyBorder="1" applyAlignment="1">
      <alignment horizontal="center"/>
    </xf>
    <xf numFmtId="0" fontId="11" fillId="10" borderId="10" xfId="0" applyFont="1" applyFill="1" applyBorder="1" applyAlignment="1"/>
    <xf numFmtId="0" fontId="11" fillId="9" borderId="11" xfId="0" applyFont="1" applyFill="1" applyBorder="1" applyAlignment="1">
      <alignment horizontal="center" vertical="center" wrapText="1"/>
    </xf>
    <xf numFmtId="0" fontId="11" fillId="10" borderId="7" xfId="0" applyFont="1" applyFill="1" applyBorder="1" applyAlignment="1"/>
    <xf numFmtId="0" fontId="11" fillId="9" borderId="10"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9" borderId="8" xfId="0" applyFont="1" applyFill="1" applyBorder="1" applyAlignment="1"/>
    <xf numFmtId="0" fontId="11" fillId="0" borderId="7" xfId="0" applyFont="1" applyBorder="1" applyAlignment="1"/>
    <xf numFmtId="0" fontId="11" fillId="0" borderId="7" xfId="0" applyFont="1" applyFill="1" applyBorder="1" applyAlignment="1">
      <alignment horizontal="center"/>
    </xf>
    <xf numFmtId="0" fontId="11" fillId="0" borderId="8" xfId="0" applyFont="1" applyFill="1" applyBorder="1" applyAlignment="1">
      <alignment horizontal="center"/>
    </xf>
    <xf numFmtId="0" fontId="11" fillId="8" borderId="7" xfId="0" applyFont="1" applyFill="1" applyBorder="1" applyAlignment="1">
      <alignment horizontal="center"/>
    </xf>
    <xf numFmtId="4" fontId="11" fillId="0" borderId="8" xfId="0" applyNumberFormat="1" applyFont="1" applyFill="1" applyBorder="1"/>
    <xf numFmtId="3" fontId="11" fillId="0" borderId="9" xfId="0" applyNumberFormat="1" applyFont="1" applyFill="1" applyBorder="1" applyAlignment="1">
      <alignment horizontal="center"/>
    </xf>
    <xf numFmtId="2" fontId="11" fillId="0" borderId="9" xfId="0" applyNumberFormat="1" applyFont="1" applyFill="1" applyBorder="1"/>
    <xf numFmtId="0" fontId="6" fillId="11" borderId="10" xfId="0" applyFont="1" applyFill="1" applyBorder="1"/>
    <xf numFmtId="0" fontId="11" fillId="0" borderId="8" xfId="0" applyFont="1" applyFill="1" applyBorder="1" applyAlignment="1">
      <alignment wrapText="1"/>
    </xf>
    <xf numFmtId="0" fontId="11" fillId="0" borderId="9" xfId="0" applyFont="1" applyFill="1" applyBorder="1" applyAlignment="1">
      <alignment wrapText="1"/>
    </xf>
    <xf numFmtId="0" fontId="11" fillId="6" borderId="11" xfId="0" applyFont="1" applyFill="1" applyBorder="1" applyAlignment="1">
      <alignment wrapText="1"/>
    </xf>
    <xf numFmtId="0" fontId="11" fillId="8" borderId="8" xfId="0" applyFont="1" applyFill="1" applyBorder="1" applyAlignment="1">
      <alignment horizontal="center"/>
    </xf>
    <xf numFmtId="4" fontId="11" fillId="8" borderId="8" xfId="0" applyNumberFormat="1" applyFont="1" applyFill="1" applyBorder="1"/>
    <xf numFmtId="3" fontId="11" fillId="8" borderId="9" xfId="0" applyNumberFormat="1" applyFont="1" applyFill="1" applyBorder="1" applyAlignment="1">
      <alignment horizontal="center"/>
    </xf>
    <xf numFmtId="2" fontId="11" fillId="8" borderId="9" xfId="0" applyNumberFormat="1" applyFont="1" applyFill="1" applyBorder="1"/>
    <xf numFmtId="2" fontId="11" fillId="8" borderId="7" xfId="0" applyNumberFormat="1" applyFont="1" applyFill="1" applyBorder="1"/>
    <xf numFmtId="0" fontId="6" fillId="8" borderId="10" xfId="0" applyFont="1" applyFill="1" applyBorder="1" applyAlignment="1">
      <alignment wrapText="1"/>
    </xf>
    <xf numFmtId="4" fontId="11" fillId="8" borderId="11" xfId="0" applyNumberFormat="1" applyFont="1" applyFill="1" applyBorder="1"/>
    <xf numFmtId="0" fontId="11" fillId="8" borderId="9" xfId="0" applyFont="1" applyFill="1" applyBorder="1"/>
    <xf numFmtId="0" fontId="11" fillId="8" borderId="7" xfId="0" applyFont="1" applyFill="1" applyBorder="1"/>
    <xf numFmtId="2" fontId="6" fillId="8" borderId="7" xfId="0" applyNumberFormat="1" applyFont="1" applyFill="1" applyBorder="1" applyAlignment="1">
      <alignment wrapText="1"/>
    </xf>
    <xf numFmtId="0" fontId="11" fillId="0" borderId="19" xfId="0" applyFont="1" applyBorder="1" applyAlignment="1">
      <alignment horizontal="center" vertical="center" wrapText="1"/>
    </xf>
    <xf numFmtId="0" fontId="11" fillId="0" borderId="20" xfId="0" applyFont="1" applyBorder="1" applyAlignment="1">
      <alignment horizontal="center"/>
    </xf>
    <xf numFmtId="0" fontId="11" fillId="0" borderId="19" xfId="0" applyFont="1" applyBorder="1" applyAlignment="1">
      <alignment horizontal="center"/>
    </xf>
    <xf numFmtId="4" fontId="11" fillId="13" borderId="19" xfId="0" applyNumberFormat="1" applyFont="1" applyFill="1" applyBorder="1"/>
    <xf numFmtId="3" fontId="11" fillId="13" borderId="21" xfId="0" applyNumberFormat="1" applyFont="1" applyFill="1" applyBorder="1" applyAlignment="1">
      <alignment horizontal="center"/>
    </xf>
    <xf numFmtId="2" fontId="11" fillId="13" borderId="21" xfId="0" applyNumberFormat="1" applyFont="1" applyFill="1" applyBorder="1"/>
    <xf numFmtId="2" fontId="11" fillId="13" borderId="20" xfId="0" applyNumberFormat="1" applyFont="1" applyFill="1" applyBorder="1"/>
    <xf numFmtId="0" fontId="6" fillId="13" borderId="22" xfId="0" applyFont="1" applyFill="1" applyBorder="1" applyAlignment="1">
      <alignment wrapText="1"/>
    </xf>
    <xf numFmtId="4" fontId="11" fillId="0" borderId="23" xfId="0" applyNumberFormat="1" applyFont="1" applyBorder="1"/>
    <xf numFmtId="0" fontId="11" fillId="0" borderId="21" xfId="0" applyFont="1" applyBorder="1"/>
    <xf numFmtId="2" fontId="11" fillId="0" borderId="21" xfId="0" applyNumberFormat="1" applyFont="1" applyBorder="1"/>
    <xf numFmtId="2" fontId="11" fillId="0" borderId="20" xfId="0" applyNumberFormat="1" applyFont="1" applyFill="1" applyBorder="1"/>
    <xf numFmtId="0" fontId="11" fillId="0" borderId="20" xfId="0" applyFont="1" applyBorder="1"/>
    <xf numFmtId="0" fontId="11" fillId="13" borderId="19" xfId="0" applyFont="1" applyFill="1" applyBorder="1"/>
    <xf numFmtId="0" fontId="11" fillId="13" borderId="21" xfId="0" applyFont="1" applyFill="1" applyBorder="1"/>
    <xf numFmtId="164" fontId="11" fillId="13" borderId="21" xfId="0" applyNumberFormat="1" applyFont="1" applyFill="1" applyBorder="1"/>
    <xf numFmtId="0" fontId="11" fillId="13" borderId="22" xfId="0" applyFont="1" applyFill="1" applyBorder="1" applyAlignment="1">
      <alignment wrapText="1"/>
    </xf>
    <xf numFmtId="4" fontId="11" fillId="0" borderId="23" xfId="0" applyNumberFormat="1" applyFont="1" applyFill="1" applyBorder="1"/>
    <xf numFmtId="2" fontId="11" fillId="0" borderId="22" xfId="0" applyNumberFormat="1" applyFont="1" applyFill="1" applyBorder="1"/>
    <xf numFmtId="2" fontId="11" fillId="6" borderId="22" xfId="0" applyNumberFormat="1" applyFont="1" applyFill="1" applyBorder="1"/>
    <xf numFmtId="0" fontId="11" fillId="6" borderId="23" xfId="0" applyFont="1" applyFill="1" applyBorder="1"/>
    <xf numFmtId="2" fontId="11" fillId="6" borderId="24" xfId="0" applyNumberFormat="1" applyFont="1" applyFill="1" applyBorder="1"/>
    <xf numFmtId="0" fontId="11" fillId="0" borderId="19" xfId="0" applyFont="1" applyFill="1" applyBorder="1"/>
    <xf numFmtId="2" fontId="0" fillId="0" borderId="22" xfId="0" applyNumberFormat="1" applyBorder="1"/>
    <xf numFmtId="4" fontId="0" fillId="0" borderId="0" xfId="0" applyNumberFormat="1"/>
    <xf numFmtId="0" fontId="4" fillId="0" borderId="0" xfId="0" applyFont="1" applyAlignment="1">
      <alignment horizontal="center"/>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6" fillId="8" borderId="3" xfId="0" applyNumberFormat="1"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7" borderId="9" xfId="0" applyFont="1" applyFill="1" applyBorder="1" applyAlignment="1">
      <alignment horizontal="center" vertical="center" wrapText="1"/>
    </xf>
    <xf numFmtId="4" fontId="0" fillId="7" borderId="9" xfId="0" applyNumberFormat="1" applyFill="1" applyBorder="1"/>
    <xf numFmtId="0" fontId="0" fillId="7" borderId="10" xfId="0" applyFill="1" applyBorder="1"/>
    <xf numFmtId="0" fontId="0" fillId="7" borderId="9" xfId="0" applyFill="1" applyBorder="1"/>
    <xf numFmtId="0" fontId="11" fillId="9" borderId="9" xfId="0" applyFont="1" applyFill="1" applyBorder="1" applyAlignment="1">
      <alignment horizontal="left"/>
    </xf>
    <xf numFmtId="4" fontId="0" fillId="10" borderId="9" xfId="0" applyNumberFormat="1" applyFill="1" applyBorder="1"/>
    <xf numFmtId="0" fontId="0" fillId="10" borderId="10" xfId="0" applyFill="1" applyBorder="1"/>
    <xf numFmtId="4" fontId="0" fillId="10" borderId="9" xfId="0" applyNumberFormat="1" applyFill="1" applyBorder="1" applyAlignment="1">
      <alignment horizontal="center"/>
    </xf>
    <xf numFmtId="0" fontId="11" fillId="0" borderId="9" xfId="0" applyFont="1" applyBorder="1" applyAlignment="1">
      <alignment horizontal="left"/>
    </xf>
    <xf numFmtId="4" fontId="0" fillId="0" borderId="9" xfId="0" applyNumberFormat="1" applyBorder="1"/>
    <xf numFmtId="0" fontId="0" fillId="0" borderId="10" xfId="0" applyBorder="1"/>
    <xf numFmtId="4" fontId="0" fillId="0" borderId="9" xfId="0" applyNumberFormat="1" applyBorder="1" applyAlignment="1">
      <alignment horizontal="center"/>
    </xf>
    <xf numFmtId="0" fontId="0" fillId="0" borderId="1" xfId="0" applyBorder="1"/>
    <xf numFmtId="0" fontId="0" fillId="0" borderId="3" xfId="0" applyBorder="1"/>
    <xf numFmtId="0" fontId="5" fillId="0" borderId="2" xfId="0" applyFont="1" applyBorder="1"/>
    <xf numFmtId="0" fontId="12" fillId="13" borderId="9" xfId="0" applyFont="1" applyFill="1" applyBorder="1" applyAlignment="1">
      <alignment horizontal="right" vertical="top" wrapText="1"/>
    </xf>
    <xf numFmtId="0" fontId="13" fillId="13" borderId="7" xfId="0" applyFont="1" applyFill="1" applyBorder="1" applyAlignment="1">
      <alignment vertical="top"/>
    </xf>
    <xf numFmtId="4" fontId="0" fillId="0" borderId="8" xfId="0" applyNumberFormat="1" applyFill="1" applyBorder="1"/>
    <xf numFmtId="0" fontId="0" fillId="0" borderId="9" xfId="0" applyBorder="1" applyAlignment="1"/>
    <xf numFmtId="0" fontId="0" fillId="0" borderId="9" xfId="0" applyBorder="1"/>
    <xf numFmtId="0" fontId="5" fillId="0" borderId="10" xfId="0" applyFont="1" applyBorder="1"/>
    <xf numFmtId="4" fontId="0" fillId="0" borderId="19" xfId="0" applyNumberFormat="1" applyFill="1" applyBorder="1"/>
    <xf numFmtId="0" fontId="0" fillId="0" borderId="21" xfId="0" applyBorder="1"/>
    <xf numFmtId="0" fontId="5" fillId="0" borderId="22" xfId="0" applyFont="1" applyBorder="1"/>
    <xf numFmtId="0" fontId="12" fillId="13" borderId="8" xfId="0" applyFont="1" applyFill="1" applyBorder="1" applyAlignment="1">
      <alignment horizontal="right" vertical="top" wrapText="1"/>
    </xf>
    <xf numFmtId="0" fontId="13" fillId="13" borderId="9" xfId="0" applyFont="1" applyFill="1" applyBorder="1" applyAlignment="1">
      <alignment vertical="top"/>
    </xf>
    <xf numFmtId="4" fontId="0" fillId="13" borderId="9" xfId="0" applyNumberFormat="1" applyFill="1" applyBorder="1"/>
    <xf numFmtId="0" fontId="0" fillId="0" borderId="8" xfId="0" applyBorder="1"/>
    <xf numFmtId="4" fontId="0" fillId="0" borderId="9" xfId="0" applyNumberFormat="1" applyBorder="1" applyAlignment="1"/>
    <xf numFmtId="0" fontId="11" fillId="9" borderId="9" xfId="0" applyFont="1" applyFill="1" applyBorder="1" applyAlignment="1">
      <alignment horizontal="center" vertical="center" wrapText="1"/>
    </xf>
    <xf numFmtId="4" fontId="0" fillId="10" borderId="9" xfId="0" applyNumberFormat="1" applyFill="1" applyBorder="1" applyAlignment="1"/>
    <xf numFmtId="4" fontId="0" fillId="13" borderId="9" xfId="0" applyNumberFormat="1" applyFill="1" applyBorder="1" applyAlignment="1"/>
    <xf numFmtId="0" fontId="11" fillId="0" borderId="21" xfId="0" applyFont="1" applyBorder="1" applyAlignment="1">
      <alignment horizontal="left"/>
    </xf>
    <xf numFmtId="4" fontId="0" fillId="0" borderId="21" xfId="0" applyNumberFormat="1" applyBorder="1"/>
    <xf numFmtId="0" fontId="0" fillId="0" borderId="22" xfId="0" applyBorder="1"/>
    <xf numFmtId="4" fontId="0" fillId="0" borderId="21" xfId="0" applyNumberFormat="1" applyBorder="1" applyAlignment="1">
      <alignment horizontal="center"/>
    </xf>
    <xf numFmtId="0" fontId="12" fillId="13" borderId="25" xfId="0" applyFont="1" applyFill="1" applyBorder="1" applyAlignment="1">
      <alignment horizontal="right" vertical="top" wrapText="1"/>
    </xf>
    <xf numFmtId="0" fontId="13" fillId="13" borderId="17" xfId="0" applyFont="1" applyFill="1" applyBorder="1" applyAlignment="1">
      <alignment vertical="top"/>
    </xf>
    <xf numFmtId="4" fontId="0" fillId="0" borderId="0" xfId="0" applyNumberFormat="1" applyAlignment="1">
      <alignment horizontal="center"/>
    </xf>
    <xf numFmtId="0" fontId="6" fillId="7" borderId="3" xfId="0" applyFont="1" applyFill="1" applyBorder="1" applyAlignment="1">
      <alignment horizontal="center" vertical="center" wrapText="1"/>
    </xf>
    <xf numFmtId="0" fontId="0" fillId="0" borderId="2" xfId="0" applyBorder="1"/>
    <xf numFmtId="0" fontId="0" fillId="0" borderId="9" xfId="0" applyFill="1" applyBorder="1"/>
    <xf numFmtId="0" fontId="0" fillId="0" borderId="10" xfId="0" applyFill="1" applyBorder="1"/>
    <xf numFmtId="0" fontId="11" fillId="9" borderId="26" xfId="0" applyFont="1" applyFill="1" applyBorder="1" applyAlignment="1">
      <alignment horizontal="center"/>
    </xf>
    <xf numFmtId="0" fontId="0" fillId="10" borderId="8" xfId="0" applyFill="1" applyBorder="1"/>
    <xf numFmtId="0" fontId="0" fillId="10" borderId="9" xfId="0" applyFill="1" applyBorder="1"/>
    <xf numFmtId="0" fontId="6" fillId="10" borderId="9" xfId="0" applyFont="1" applyFill="1" applyBorder="1"/>
    <xf numFmtId="0" fontId="11" fillId="7" borderId="8" xfId="0" applyFont="1" applyFill="1" applyBorder="1" applyAlignment="1">
      <alignment horizontal="center" vertical="center" wrapText="1"/>
    </xf>
    <xf numFmtId="0" fontId="6" fillId="7" borderId="9" xfId="0" applyFont="1" applyFill="1" applyBorder="1" applyAlignment="1">
      <alignment wrapText="1"/>
    </xf>
    <xf numFmtId="0" fontId="6" fillId="7" borderId="10" xfId="0" applyFont="1" applyFill="1" applyBorder="1" applyAlignment="1">
      <alignment wrapText="1"/>
    </xf>
    <xf numFmtId="0" fontId="6" fillId="0" borderId="8" xfId="0" applyFont="1" applyFill="1" applyBorder="1" applyAlignment="1">
      <alignment wrapText="1"/>
    </xf>
    <xf numFmtId="0" fontId="6" fillId="0" borderId="9" xfId="0" applyFont="1" applyFill="1" applyBorder="1" applyAlignment="1">
      <alignment wrapText="1"/>
    </xf>
    <xf numFmtId="0" fontId="11" fillId="9" borderId="18" xfId="0" applyFont="1" applyFill="1" applyBorder="1" applyAlignment="1">
      <alignment horizontal="left"/>
    </xf>
    <xf numFmtId="0" fontId="6" fillId="10" borderId="8" xfId="0" applyFont="1" applyFill="1" applyBorder="1" applyAlignment="1">
      <alignment wrapText="1"/>
    </xf>
    <xf numFmtId="0" fontId="6" fillId="10" borderId="9" xfId="0" applyFont="1" applyFill="1" applyBorder="1" applyAlignment="1">
      <alignment wrapText="1"/>
    </xf>
    <xf numFmtId="0" fontId="6" fillId="10" borderId="10" xfId="0" applyFont="1" applyFill="1" applyBorder="1" applyAlignment="1">
      <alignment wrapText="1"/>
    </xf>
    <xf numFmtId="0" fontId="11" fillId="7" borderId="7" xfId="0" applyFont="1" applyFill="1" applyBorder="1" applyAlignment="1">
      <alignment horizontal="left"/>
    </xf>
    <xf numFmtId="0" fontId="11" fillId="7" borderId="26" xfId="0" applyFont="1" applyFill="1" applyBorder="1" applyAlignment="1">
      <alignment horizontal="center"/>
    </xf>
    <xf numFmtId="0" fontId="6" fillId="7" borderId="8" xfId="0" applyFont="1" applyFill="1" applyBorder="1" applyAlignment="1">
      <alignment wrapText="1"/>
    </xf>
    <xf numFmtId="0" fontId="11" fillId="0" borderId="7" xfId="0" applyFont="1" applyBorder="1" applyAlignment="1">
      <alignment horizontal="left"/>
    </xf>
    <xf numFmtId="0" fontId="11" fillId="0" borderId="26" xfId="0" applyFont="1" applyBorder="1" applyAlignment="1">
      <alignment horizontal="center"/>
    </xf>
    <xf numFmtId="0" fontId="6" fillId="0" borderId="8" xfId="0" applyFont="1" applyBorder="1" applyAlignment="1">
      <alignment wrapText="1"/>
    </xf>
    <xf numFmtId="0" fontId="6" fillId="0" borderId="9" xfId="0" applyFont="1" applyBorder="1" applyAlignment="1">
      <alignment wrapText="1"/>
    </xf>
    <xf numFmtId="0" fontId="6" fillId="0" borderId="10" xfId="0" applyFont="1" applyBorder="1" applyAlignment="1">
      <alignment wrapText="1"/>
    </xf>
    <xf numFmtId="0" fontId="11" fillId="9" borderId="26" xfId="0" applyFont="1" applyFill="1" applyBorder="1" applyAlignment="1">
      <alignment horizontal="center" vertical="center" wrapText="1"/>
    </xf>
    <xf numFmtId="0" fontId="6" fillId="13" borderId="9" xfId="0" applyFont="1" applyFill="1" applyBorder="1" applyAlignment="1">
      <alignment wrapText="1"/>
    </xf>
    <xf numFmtId="0" fontId="11" fillId="0" borderId="20" xfId="0" applyFont="1" applyBorder="1" applyAlignment="1">
      <alignment horizontal="left"/>
    </xf>
    <xf numFmtId="0" fontId="11" fillId="0" borderId="29" xfId="0" applyFont="1" applyBorder="1" applyAlignment="1">
      <alignment horizontal="center"/>
    </xf>
    <xf numFmtId="0" fontId="6" fillId="0" borderId="19" xfId="0" applyFont="1" applyBorder="1" applyAlignment="1">
      <alignment wrapText="1"/>
    </xf>
    <xf numFmtId="0" fontId="6" fillId="0" borderId="21" xfId="0" applyFont="1" applyBorder="1" applyAlignment="1">
      <alignment wrapText="1"/>
    </xf>
    <xf numFmtId="0" fontId="6" fillId="0" borderId="22" xfId="0" applyFont="1" applyBorder="1" applyAlignment="1">
      <alignment wrapText="1"/>
    </xf>
    <xf numFmtId="0" fontId="0" fillId="0" borderId="1" xfId="0" applyFill="1" applyBorder="1" applyAlignment="1">
      <alignment horizontal="center"/>
    </xf>
    <xf numFmtId="0" fontId="11" fillId="7" borderId="8" xfId="0" applyFont="1" applyFill="1" applyBorder="1" applyAlignment="1">
      <alignment horizontal="center" vertical="center" wrapText="1"/>
    </xf>
    <xf numFmtId="0" fontId="11" fillId="7" borderId="10" xfId="0" applyFont="1" applyFill="1" applyBorder="1" applyAlignment="1">
      <alignment horizontal="center"/>
    </xf>
    <xf numFmtId="0" fontId="11" fillId="7" borderId="27" xfId="0" applyFont="1" applyFill="1" applyBorder="1" applyAlignment="1">
      <alignment horizontal="center"/>
    </xf>
    <xf numFmtId="0" fontId="0" fillId="7" borderId="8" xfId="0" applyFill="1" applyBorder="1"/>
    <xf numFmtId="0" fontId="0" fillId="7" borderId="9" xfId="0" applyFill="1" applyBorder="1"/>
    <xf numFmtId="0" fontId="11" fillId="0" borderId="8" xfId="0" applyFont="1" applyFill="1" applyBorder="1" applyAlignment="1">
      <alignment horizontal="center" vertical="center" wrapText="1"/>
    </xf>
    <xf numFmtId="0" fontId="11" fillId="0" borderId="28" xfId="0" applyFont="1" applyFill="1" applyBorder="1" applyAlignment="1">
      <alignment horizontal="center"/>
    </xf>
    <xf numFmtId="0" fontId="11" fillId="0" borderId="27" xfId="0" applyFont="1" applyFill="1" applyBorder="1" applyAlignment="1">
      <alignment horizontal="center"/>
    </xf>
    <xf numFmtId="0" fontId="11" fillId="0" borderId="10" xfId="0" applyFont="1" applyFill="1" applyBorder="1" applyAlignment="1">
      <alignment horizontal="center"/>
    </xf>
    <xf numFmtId="0" fontId="0" fillId="0" borderId="8" xfId="0" applyFill="1" applyBorder="1"/>
    <xf numFmtId="0" fontId="0" fillId="0" borderId="9" xfId="0" applyFill="1" applyBorder="1"/>
    <xf numFmtId="0" fontId="6" fillId="0" borderId="8" xfId="0" applyFont="1" applyFill="1" applyBorder="1" applyAlignment="1">
      <alignment horizontal="center" wrapText="1"/>
    </xf>
    <xf numFmtId="0" fontId="6" fillId="0" borderId="9" xfId="0" applyFont="1" applyFill="1" applyBorder="1" applyAlignment="1">
      <alignment horizontal="center" wrapText="1"/>
    </xf>
  </cellXfs>
  <cellStyles count="24">
    <cellStyle name="cf1" xfId="1"/>
    <cellStyle name="cf10" xfId="2"/>
    <cellStyle name="cf11" xfId="3"/>
    <cellStyle name="cf12" xfId="4"/>
    <cellStyle name="cf13" xfId="5"/>
    <cellStyle name="cf14" xfId="6"/>
    <cellStyle name="cf15" xfId="7"/>
    <cellStyle name="cf16" xfId="8"/>
    <cellStyle name="cf17" xfId="9"/>
    <cellStyle name="cf18" xfId="10"/>
    <cellStyle name="cf19" xfId="11"/>
    <cellStyle name="cf2" xfId="12"/>
    <cellStyle name="cf20" xfId="13"/>
    <cellStyle name="cf3" xfId="14"/>
    <cellStyle name="cf4" xfId="15"/>
    <cellStyle name="cf5" xfId="16"/>
    <cellStyle name="cf6" xfId="17"/>
    <cellStyle name="cf7" xfId="18"/>
    <cellStyle name="cf8" xfId="19"/>
    <cellStyle name="cf9" xfId="20"/>
    <cellStyle name="Normal" xfId="0" builtinId="0" customBuiltin="1"/>
    <cellStyle name="Normal 2" xfId="21"/>
    <cellStyle name="Parasts 2" xfId="22"/>
    <cellStyle name="Procenti"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86"/>
  <sheetViews>
    <sheetView tabSelected="1" workbookViewId="0"/>
  </sheetViews>
  <sheetFormatPr defaultRowHeight="14.45" x14ac:dyDescent="0.25"/>
  <cols>
    <col min="1" max="2" width="9.140625" customWidth="1"/>
    <col min="3" max="3" width="8.28515625" customWidth="1"/>
    <col min="4" max="4" width="16.85546875" customWidth="1"/>
    <col min="5" max="5" width="10.5703125" customWidth="1"/>
    <col min="6" max="6" width="10" customWidth="1"/>
    <col min="7" max="7" width="18" customWidth="1"/>
    <col min="8" max="8" width="18.42578125" style="1" customWidth="1"/>
    <col min="9" max="10" width="15.7109375" customWidth="1"/>
    <col min="11" max="11" width="30.42578125" customWidth="1"/>
    <col min="12" max="12" width="18" customWidth="1"/>
    <col min="13" max="16" width="18.42578125" customWidth="1"/>
    <col min="17" max="18" width="18.28515625" style="2" customWidth="1"/>
    <col min="19" max="19" width="20.42578125" style="2" customWidth="1"/>
    <col min="20" max="20" width="71.140625" style="2" customWidth="1"/>
    <col min="21" max="21" width="18" customWidth="1"/>
    <col min="22" max="22" width="15.7109375" customWidth="1"/>
    <col min="23" max="23" width="18" customWidth="1"/>
    <col min="24" max="24" width="16.85546875" style="3" customWidth="1"/>
    <col min="25" max="25" width="18.28515625" style="3" customWidth="1"/>
    <col min="26" max="26" width="19.85546875" style="3" customWidth="1"/>
    <col min="27" max="27" width="18.28515625" customWidth="1"/>
    <col min="28" max="28" width="15.140625" customWidth="1"/>
    <col min="29" max="29" width="9.140625" customWidth="1"/>
  </cols>
  <sheetData>
    <row r="1" spans="2:28" ht="15" x14ac:dyDescent="0.25">
      <c r="AB1" t="s">
        <v>0</v>
      </c>
    </row>
    <row r="2" spans="2:28" ht="63.6" customHeight="1" x14ac:dyDescent="0.7">
      <c r="C2" s="156" t="s">
        <v>1</v>
      </c>
      <c r="D2" s="156"/>
      <c r="E2" s="156"/>
      <c r="F2" s="156"/>
      <c r="G2" s="156"/>
      <c r="H2" s="156"/>
      <c r="I2" s="156"/>
      <c r="J2" s="156"/>
      <c r="K2" s="156"/>
      <c r="L2" s="156"/>
      <c r="M2" s="156"/>
      <c r="N2" s="156"/>
      <c r="O2" s="156"/>
      <c r="P2" s="156"/>
      <c r="Q2" s="156"/>
      <c r="R2" s="156"/>
      <c r="S2" s="156"/>
      <c r="T2" s="156"/>
      <c r="U2" s="156"/>
      <c r="V2" s="156"/>
      <c r="W2" s="156"/>
      <c r="X2" s="156"/>
      <c r="Y2" s="156"/>
      <c r="Z2" s="156"/>
      <c r="AA2" s="156"/>
      <c r="AB2" s="156"/>
    </row>
    <row r="3" spans="2:28" ht="22.15" customHeight="1" thickBot="1" x14ac:dyDescent="0.3">
      <c r="B3" s="4" t="s">
        <v>2</v>
      </c>
    </row>
    <row r="4" spans="2:28" ht="30.6" customHeight="1" thickBot="1" x14ac:dyDescent="0.3">
      <c r="C4" s="157" t="s">
        <v>3</v>
      </c>
      <c r="D4" s="158" t="s">
        <v>4</v>
      </c>
      <c r="E4" s="157" t="s">
        <v>5</v>
      </c>
      <c r="F4" s="158" t="s">
        <v>6</v>
      </c>
      <c r="G4" s="159" t="s">
        <v>7</v>
      </c>
      <c r="H4" s="160" t="s">
        <v>8</v>
      </c>
      <c r="I4" s="161" t="s">
        <v>9</v>
      </c>
      <c r="J4" s="161" t="s">
        <v>10</v>
      </c>
      <c r="K4" s="162" t="s">
        <v>11</v>
      </c>
      <c r="L4" s="159" t="s">
        <v>12</v>
      </c>
      <c r="M4" s="161" t="s">
        <v>13</v>
      </c>
      <c r="N4" s="161" t="s">
        <v>9</v>
      </c>
      <c r="O4" s="161" t="s">
        <v>10</v>
      </c>
      <c r="P4" s="162" t="s">
        <v>11</v>
      </c>
      <c r="Q4" s="163" t="s">
        <v>14</v>
      </c>
      <c r="R4" s="164" t="s">
        <v>9</v>
      </c>
      <c r="S4" s="164" t="s">
        <v>15</v>
      </c>
      <c r="T4" s="165" t="s">
        <v>11</v>
      </c>
      <c r="U4" s="166" t="s">
        <v>16</v>
      </c>
      <c r="V4" s="167" t="s">
        <v>17</v>
      </c>
      <c r="W4" s="166" t="s">
        <v>18</v>
      </c>
      <c r="X4" s="168" t="s">
        <v>17</v>
      </c>
      <c r="Y4" s="169" t="s">
        <v>19</v>
      </c>
      <c r="Z4" s="168" t="s">
        <v>17</v>
      </c>
      <c r="AA4" s="166" t="s">
        <v>20</v>
      </c>
      <c r="AB4" s="167" t="s">
        <v>21</v>
      </c>
    </row>
    <row r="5" spans="2:28" ht="31.9" customHeight="1" thickBot="1" x14ac:dyDescent="0.3">
      <c r="C5" s="157"/>
      <c r="D5" s="158"/>
      <c r="E5" s="157"/>
      <c r="F5" s="158"/>
      <c r="G5" s="159"/>
      <c r="H5" s="160"/>
      <c r="I5" s="161"/>
      <c r="J5" s="161"/>
      <c r="K5" s="162"/>
      <c r="L5" s="159"/>
      <c r="M5" s="161"/>
      <c r="N5" s="161"/>
      <c r="O5" s="161"/>
      <c r="P5" s="162"/>
      <c r="Q5" s="163"/>
      <c r="R5" s="164"/>
      <c r="S5" s="164"/>
      <c r="T5" s="165"/>
      <c r="U5" s="166"/>
      <c r="V5" s="167"/>
      <c r="W5" s="166"/>
      <c r="X5" s="168"/>
      <c r="Y5" s="169"/>
      <c r="Z5" s="168"/>
      <c r="AA5" s="166"/>
      <c r="AB5" s="167"/>
    </row>
    <row r="6" spans="2:28" ht="15" x14ac:dyDescent="0.25">
      <c r="C6" s="5"/>
      <c r="D6" s="6"/>
      <c r="E6" s="7"/>
      <c r="F6" s="6"/>
      <c r="G6" s="8"/>
      <c r="H6" s="9"/>
      <c r="I6" s="10"/>
      <c r="J6" s="11"/>
      <c r="K6" s="12"/>
      <c r="L6" s="13"/>
      <c r="M6" s="10"/>
      <c r="N6" s="10"/>
      <c r="O6" s="11"/>
      <c r="P6" s="11"/>
      <c r="Q6" s="14"/>
      <c r="R6" s="15"/>
      <c r="S6" s="15"/>
      <c r="T6" s="16"/>
      <c r="U6" s="17"/>
      <c r="V6" s="18"/>
      <c r="W6" s="17"/>
      <c r="X6" s="19"/>
      <c r="Y6" s="20"/>
      <c r="Z6" s="21"/>
      <c r="AA6" s="22"/>
      <c r="AB6" s="23"/>
    </row>
    <row r="7" spans="2:28" ht="15" x14ac:dyDescent="0.25">
      <c r="C7" s="24"/>
      <c r="D7" s="25" t="s">
        <v>22</v>
      </c>
      <c r="E7" s="26"/>
      <c r="F7" s="27"/>
      <c r="G7" s="28"/>
      <c r="H7" s="29"/>
      <c r="I7" s="30"/>
      <c r="J7" s="31"/>
      <c r="K7" s="32"/>
      <c r="L7" s="33"/>
      <c r="M7" s="30"/>
      <c r="N7" s="30"/>
      <c r="O7" s="31"/>
      <c r="P7" s="31"/>
      <c r="Q7" s="14"/>
      <c r="R7" s="15"/>
      <c r="S7" s="15"/>
      <c r="T7" s="16"/>
      <c r="U7" s="33"/>
      <c r="V7" s="32"/>
      <c r="W7" s="33"/>
      <c r="X7" s="34"/>
      <c r="Y7" s="35"/>
      <c r="Z7" s="36"/>
      <c r="AA7" s="37"/>
      <c r="AB7" s="38"/>
    </row>
    <row r="8" spans="2:28" ht="42" customHeight="1" x14ac:dyDescent="0.25">
      <c r="C8" s="39" t="s">
        <v>23</v>
      </c>
      <c r="D8" s="40" t="s">
        <v>24</v>
      </c>
      <c r="E8" s="41">
        <v>85932</v>
      </c>
      <c r="F8" s="42">
        <v>85932</v>
      </c>
      <c r="G8" s="8">
        <f>Ieguld_tīklos!E7</f>
        <v>0</v>
      </c>
      <c r="H8" s="9">
        <v>0</v>
      </c>
      <c r="I8" s="10">
        <v>0</v>
      </c>
      <c r="J8" s="11">
        <v>3214.12</v>
      </c>
      <c r="K8" s="43" t="s">
        <v>25</v>
      </c>
      <c r="L8" s="13">
        <f>Ieguld_tīklos!J7</f>
        <v>21697000</v>
      </c>
      <c r="M8" s="10">
        <f>Ieguld_tīklos!K7</f>
        <v>4395</v>
      </c>
      <c r="N8" s="44">
        <f>L8/M8</f>
        <v>4936.7463026166097</v>
      </c>
      <c r="O8" s="11">
        <v>3214.12</v>
      </c>
      <c r="P8" s="45" t="s">
        <v>26</v>
      </c>
      <c r="Q8" s="14">
        <v>0</v>
      </c>
      <c r="R8" s="15"/>
      <c r="S8" s="46">
        <v>0.61875321005817452</v>
      </c>
      <c r="T8" s="47"/>
      <c r="U8" s="48">
        <v>6916500</v>
      </c>
      <c r="V8" s="49">
        <f>U8/S8</f>
        <v>11178123.82637937</v>
      </c>
      <c r="W8" s="48">
        <v>9000000</v>
      </c>
      <c r="X8" s="50">
        <f>W8/S8</f>
        <v>14545379.084423384</v>
      </c>
      <c r="Y8" s="35">
        <v>1524000</v>
      </c>
      <c r="Z8" s="51">
        <f>Y8/S8</f>
        <v>2463017.5249623596</v>
      </c>
      <c r="AA8" s="14">
        <v>80000</v>
      </c>
      <c r="AB8" s="52">
        <f>AA8/E8</f>
        <v>0.93096867290415675</v>
      </c>
    </row>
    <row r="9" spans="2:28" ht="93" customHeight="1" x14ac:dyDescent="0.25">
      <c r="C9" s="53" t="s">
        <v>27</v>
      </c>
      <c r="D9" s="42" t="s">
        <v>28</v>
      </c>
      <c r="E9" s="41">
        <v>668724</v>
      </c>
      <c r="F9" s="42">
        <v>651562</v>
      </c>
      <c r="G9" s="54">
        <f>Ieguld_tīklos!E8</f>
        <v>86454783</v>
      </c>
      <c r="H9" s="55">
        <f>Ieguld_tīklos!F8</f>
        <v>17162</v>
      </c>
      <c r="I9" s="56">
        <f>G9/H9</f>
        <v>5037.5703880666588</v>
      </c>
      <c r="J9" s="57">
        <v>6020.46</v>
      </c>
      <c r="K9" s="58" t="s">
        <v>29</v>
      </c>
      <c r="L9" s="13">
        <f>Ieguld_tīklos!J8</f>
        <v>0</v>
      </c>
      <c r="M9" s="10">
        <f>Ieguld_tīklos!K8</f>
        <v>0</v>
      </c>
      <c r="N9" s="44">
        <v>0</v>
      </c>
      <c r="O9" s="59">
        <v>6020.46</v>
      </c>
      <c r="P9" s="60"/>
      <c r="Q9" s="61">
        <f>SUM(NAI_izvērtējums!F11:F15)</f>
        <v>38560000</v>
      </c>
      <c r="R9" s="62">
        <f>Q9/(E9+M9)</f>
        <v>57.662054898582973</v>
      </c>
      <c r="S9" s="63">
        <v>0.67785627971696549</v>
      </c>
      <c r="T9" s="58" t="s">
        <v>30</v>
      </c>
      <c r="U9" s="48">
        <v>78217146</v>
      </c>
      <c r="V9" s="49">
        <f>U9/S9</f>
        <v>115388981.91318528</v>
      </c>
      <c r="W9" s="48">
        <v>15900000</v>
      </c>
      <c r="X9" s="50">
        <f>W9/S9</f>
        <v>23456299.625399858</v>
      </c>
      <c r="Y9" s="35">
        <v>22709867</v>
      </c>
      <c r="Z9" s="51">
        <f>Y9/S9</f>
        <v>33502480.805344693</v>
      </c>
      <c r="AA9" s="14">
        <v>100000</v>
      </c>
      <c r="AB9" s="52">
        <f>AA9/E9</f>
        <v>0.14953852411458241</v>
      </c>
    </row>
    <row r="10" spans="2:28" ht="15" customHeight="1" x14ac:dyDescent="0.25">
      <c r="C10" s="24"/>
      <c r="D10" s="64" t="s">
        <v>31</v>
      </c>
      <c r="E10" s="26"/>
      <c r="F10" s="27"/>
      <c r="G10" s="26"/>
      <c r="H10" s="65"/>
      <c r="I10" s="66"/>
      <c r="J10" s="27"/>
      <c r="K10" s="67"/>
      <c r="L10" s="68"/>
      <c r="M10" s="66"/>
      <c r="N10" s="66"/>
      <c r="O10" s="27"/>
      <c r="P10" s="27"/>
      <c r="Q10" s="69"/>
      <c r="R10" s="70"/>
      <c r="S10" s="70"/>
      <c r="T10" s="71"/>
      <c r="U10" s="68"/>
      <c r="V10" s="32"/>
      <c r="W10" s="68"/>
      <c r="X10" s="72"/>
      <c r="Y10" s="35"/>
      <c r="Z10" s="73"/>
      <c r="AA10" s="69"/>
      <c r="AB10" s="38"/>
    </row>
    <row r="11" spans="2:28" ht="15" x14ac:dyDescent="0.25">
      <c r="C11" s="74" t="s">
        <v>32</v>
      </c>
      <c r="D11" s="42" t="s">
        <v>33</v>
      </c>
      <c r="E11" s="41">
        <v>9067</v>
      </c>
      <c r="F11" s="42">
        <v>9067</v>
      </c>
      <c r="G11" s="8">
        <f>Ieguld_tīklos!E10</f>
        <v>0</v>
      </c>
      <c r="H11" s="9">
        <f>Ieguld_tīklos!F10</f>
        <v>0</v>
      </c>
      <c r="I11" s="44">
        <v>0</v>
      </c>
      <c r="J11" s="60">
        <v>4498.97</v>
      </c>
      <c r="K11" s="43" t="s">
        <v>25</v>
      </c>
      <c r="L11" s="13">
        <f>Ieguld_tīklos!J10</f>
        <v>0</v>
      </c>
      <c r="M11" s="10">
        <f>Ieguld_tīklos!K10</f>
        <v>0</v>
      </c>
      <c r="N11" s="44">
        <v>0</v>
      </c>
      <c r="O11" s="59">
        <v>4498.97</v>
      </c>
      <c r="P11" s="60"/>
      <c r="Q11" s="14">
        <v>0</v>
      </c>
      <c r="R11" s="15"/>
      <c r="S11" s="46">
        <v>0.41977842858002901</v>
      </c>
      <c r="T11" s="47"/>
      <c r="U11" s="48">
        <v>0</v>
      </c>
      <c r="V11" s="49">
        <f t="shared" ref="V11:V34" si="0">U11/S11</f>
        <v>0</v>
      </c>
      <c r="W11" s="48">
        <v>0</v>
      </c>
      <c r="X11" s="50">
        <f t="shared" ref="X11:X34" si="1">W11/S11</f>
        <v>0</v>
      </c>
      <c r="Y11" s="35">
        <v>0</v>
      </c>
      <c r="Z11" s="51">
        <f t="shared" ref="Z11:Z34" si="2">Y11/S11</f>
        <v>0</v>
      </c>
      <c r="AA11" s="14">
        <v>0</v>
      </c>
      <c r="AB11" s="52">
        <f t="shared" ref="AB11:AB34" si="3">AA11/E11</f>
        <v>0</v>
      </c>
    </row>
    <row r="12" spans="2:28" s="3" customFormat="1" ht="57" x14ac:dyDescent="0.25">
      <c r="C12" s="75" t="s">
        <v>34</v>
      </c>
      <c r="D12" s="76" t="s">
        <v>35</v>
      </c>
      <c r="E12" s="77">
        <v>16331</v>
      </c>
      <c r="F12" s="76">
        <v>16297</v>
      </c>
      <c r="G12" s="78">
        <f>Ieguld_tīklos!E11</f>
        <v>206000</v>
      </c>
      <c r="H12" s="79">
        <f>Ieguld_tīklos!F11</f>
        <v>23</v>
      </c>
      <c r="I12" s="80">
        <f>G12/H12</f>
        <v>8956.5217391304341</v>
      </c>
      <c r="J12" s="81">
        <v>3582.6</v>
      </c>
      <c r="K12" s="82" t="s">
        <v>36</v>
      </c>
      <c r="L12" s="83">
        <f>Ieguld_tīklos!J11</f>
        <v>1934000</v>
      </c>
      <c r="M12" s="84">
        <f>Ieguld_tīklos!K11</f>
        <v>208</v>
      </c>
      <c r="N12" s="80">
        <f>L12/M12</f>
        <v>9298.0769230769238</v>
      </c>
      <c r="O12" s="81">
        <v>3582.6</v>
      </c>
      <c r="P12" s="85" t="s">
        <v>26</v>
      </c>
      <c r="Q12" s="86">
        <v>0</v>
      </c>
      <c r="R12" s="84"/>
      <c r="S12" s="87">
        <v>0.31079533841932522</v>
      </c>
      <c r="T12" s="88"/>
      <c r="U12" s="83">
        <v>6941500</v>
      </c>
      <c r="V12" s="50">
        <f t="shared" si="0"/>
        <v>22334633.573668744</v>
      </c>
      <c r="W12" s="83">
        <v>200000</v>
      </c>
      <c r="X12" s="50">
        <f t="shared" si="1"/>
        <v>643510.29528686148</v>
      </c>
      <c r="Y12" s="35">
        <v>130000</v>
      </c>
      <c r="Z12" s="51">
        <f t="shared" si="2"/>
        <v>418281.69193645992</v>
      </c>
      <c r="AA12" s="86">
        <v>50000</v>
      </c>
      <c r="AB12" s="89">
        <f t="shared" si="3"/>
        <v>3.0616618700630704</v>
      </c>
    </row>
    <row r="13" spans="2:28" ht="79.5" x14ac:dyDescent="0.25">
      <c r="C13" s="74" t="s">
        <v>37</v>
      </c>
      <c r="D13" s="42" t="s">
        <v>38</v>
      </c>
      <c r="E13" s="41">
        <v>10980</v>
      </c>
      <c r="F13" s="42">
        <v>10864</v>
      </c>
      <c r="G13" s="8">
        <f>Ieguld_tīklos!E12</f>
        <v>0</v>
      </c>
      <c r="H13" s="9">
        <f>Ieguld_tīklos!F12</f>
        <v>0</v>
      </c>
      <c r="I13" s="44">
        <v>0</v>
      </c>
      <c r="J13" s="60">
        <v>4498.97</v>
      </c>
      <c r="K13" s="90" t="s">
        <v>39</v>
      </c>
      <c r="L13" s="13">
        <f>Ieguld_tīklos!J12</f>
        <v>0</v>
      </c>
      <c r="M13" s="10">
        <f>Ieguld_tīklos!K12</f>
        <v>0</v>
      </c>
      <c r="N13" s="44">
        <v>0</v>
      </c>
      <c r="O13" s="59">
        <v>4498.97</v>
      </c>
      <c r="P13" s="60"/>
      <c r="Q13" s="14">
        <v>0</v>
      </c>
      <c r="R13" s="15"/>
      <c r="S13" s="46">
        <v>0.37604609138950967</v>
      </c>
      <c r="T13" s="47"/>
      <c r="U13" s="48">
        <v>1445000</v>
      </c>
      <c r="V13" s="49">
        <f t="shared" si="0"/>
        <v>3842614.065368026</v>
      </c>
      <c r="W13" s="48">
        <v>0</v>
      </c>
      <c r="X13" s="50">
        <f t="shared" si="1"/>
        <v>0</v>
      </c>
      <c r="Y13" s="35">
        <v>920000</v>
      </c>
      <c r="Z13" s="51">
        <f t="shared" si="2"/>
        <v>2446508.6090924456</v>
      </c>
      <c r="AA13" s="14">
        <v>0</v>
      </c>
      <c r="AB13" s="52">
        <f t="shared" si="3"/>
        <v>0</v>
      </c>
    </row>
    <row r="14" spans="2:28" ht="45.75" x14ac:dyDescent="0.25">
      <c r="C14" s="53" t="s">
        <v>40</v>
      </c>
      <c r="D14" s="42" t="s">
        <v>41</v>
      </c>
      <c r="E14" s="41">
        <v>8378</v>
      </c>
      <c r="F14" s="42">
        <v>7102</v>
      </c>
      <c r="G14" s="54">
        <f>Ieguld_tīklos!E13</f>
        <v>1095600</v>
      </c>
      <c r="H14" s="55">
        <f>Ieguld_tīklos!F13</f>
        <v>295</v>
      </c>
      <c r="I14" s="56">
        <f t="shared" ref="I14:I20" si="4">G14/H14</f>
        <v>3713.898305084746</v>
      </c>
      <c r="J14" s="57">
        <v>3582.6</v>
      </c>
      <c r="K14" s="58" t="s">
        <v>42</v>
      </c>
      <c r="L14" s="13">
        <f>Ieguld_tīklos!J13</f>
        <v>0</v>
      </c>
      <c r="M14" s="10">
        <f>Ieguld_tīklos!K13</f>
        <v>0</v>
      </c>
      <c r="N14" s="44">
        <v>0</v>
      </c>
      <c r="O14" s="59">
        <v>3582.6</v>
      </c>
      <c r="P14" s="60"/>
      <c r="Q14" s="14">
        <v>0</v>
      </c>
      <c r="R14" s="15"/>
      <c r="S14" s="46">
        <v>0.64277912624502154</v>
      </c>
      <c r="T14" s="47"/>
      <c r="U14" s="48">
        <v>5600000</v>
      </c>
      <c r="V14" s="49">
        <f t="shared" si="0"/>
        <v>8712168.4126770031</v>
      </c>
      <c r="W14" s="48">
        <v>47300</v>
      </c>
      <c r="X14" s="50">
        <f t="shared" si="1"/>
        <v>73586.708199932546</v>
      </c>
      <c r="Y14" s="35">
        <v>22000</v>
      </c>
      <c r="Z14" s="51">
        <f t="shared" si="2"/>
        <v>34226.375906945366</v>
      </c>
      <c r="AA14" s="14">
        <v>0</v>
      </c>
      <c r="AB14" s="52">
        <f t="shared" si="3"/>
        <v>0</v>
      </c>
    </row>
    <row r="15" spans="2:28" ht="57" x14ac:dyDescent="0.25">
      <c r="C15" s="74" t="s">
        <v>43</v>
      </c>
      <c r="D15" s="42" t="s">
        <v>44</v>
      </c>
      <c r="E15" s="41">
        <v>57018</v>
      </c>
      <c r="F15" s="42">
        <v>56960</v>
      </c>
      <c r="G15" s="8">
        <f>Ieguld_tīklos!E14</f>
        <v>1430178</v>
      </c>
      <c r="H15" s="9">
        <f>Ieguld_tīklos!F14</f>
        <v>72</v>
      </c>
      <c r="I15" s="44">
        <f t="shared" si="4"/>
        <v>19863.583333333332</v>
      </c>
      <c r="J15" s="60">
        <v>4498.97</v>
      </c>
      <c r="K15" s="90" t="s">
        <v>36</v>
      </c>
      <c r="L15" s="13">
        <f>Ieguld_tīklos!J14</f>
        <v>22341508</v>
      </c>
      <c r="M15" s="10">
        <f>Ieguld_tīklos!K14</f>
        <v>1901</v>
      </c>
      <c r="N15" s="44">
        <f>L15/M15</f>
        <v>11752.502893214098</v>
      </c>
      <c r="O15" s="59">
        <v>4498.97</v>
      </c>
      <c r="P15" s="45" t="s">
        <v>26</v>
      </c>
      <c r="Q15" s="14">
        <v>0</v>
      </c>
      <c r="R15" s="15"/>
      <c r="S15" s="46">
        <v>0.43612276367034392</v>
      </c>
      <c r="T15" s="47"/>
      <c r="U15" s="48">
        <v>23936770</v>
      </c>
      <c r="V15" s="49">
        <f t="shared" si="0"/>
        <v>54885394.650239594</v>
      </c>
      <c r="W15" s="48">
        <v>610000</v>
      </c>
      <c r="X15" s="50">
        <f t="shared" si="1"/>
        <v>1398688.7427437434</v>
      </c>
      <c r="Y15" s="35">
        <v>390000</v>
      </c>
      <c r="Z15" s="51">
        <f t="shared" si="2"/>
        <v>894243.62240993418</v>
      </c>
      <c r="AA15" s="14">
        <v>195000</v>
      </c>
      <c r="AB15" s="52">
        <f t="shared" si="3"/>
        <v>3.4199726402188784</v>
      </c>
    </row>
    <row r="16" spans="2:28" ht="62.25" customHeight="1" x14ac:dyDescent="0.25">
      <c r="C16" s="53" t="s">
        <v>45</v>
      </c>
      <c r="D16" s="42" t="s">
        <v>46</v>
      </c>
      <c r="E16" s="41">
        <v>22805</v>
      </c>
      <c r="F16" s="42">
        <v>21247</v>
      </c>
      <c r="G16" s="8">
        <f>Ieguld_tīklos!E15</f>
        <v>2852224</v>
      </c>
      <c r="H16" s="9">
        <f>Ieguld_tīklos!F15</f>
        <v>583</v>
      </c>
      <c r="I16" s="44">
        <f t="shared" si="4"/>
        <v>4892.322469982847</v>
      </c>
      <c r="J16" s="60">
        <v>4498.97</v>
      </c>
      <c r="K16" s="90" t="s">
        <v>36</v>
      </c>
      <c r="L16" s="13">
        <f>Ieguld_tīklos!J15</f>
        <v>0</v>
      </c>
      <c r="M16" s="10">
        <f>Ieguld_tīklos!K15</f>
        <v>0</v>
      </c>
      <c r="N16" s="44">
        <v>0</v>
      </c>
      <c r="O16" s="59">
        <v>4498.97</v>
      </c>
      <c r="P16" s="60"/>
      <c r="Q16" s="14">
        <v>0</v>
      </c>
      <c r="R16" s="15"/>
      <c r="S16" s="46">
        <v>0.73740052210384599</v>
      </c>
      <c r="T16" s="91" t="s">
        <v>47</v>
      </c>
      <c r="U16" s="48">
        <v>2009370</v>
      </c>
      <c r="V16" s="49">
        <f t="shared" si="0"/>
        <v>2724937.0454297378</v>
      </c>
      <c r="W16" s="48">
        <v>546000</v>
      </c>
      <c r="X16" s="50">
        <f t="shared" si="1"/>
        <v>740438.85735560732</v>
      </c>
      <c r="Y16" s="35">
        <v>0</v>
      </c>
      <c r="Z16" s="51">
        <f t="shared" si="2"/>
        <v>0</v>
      </c>
      <c r="AA16" s="14">
        <v>35000</v>
      </c>
      <c r="AB16" s="52">
        <f t="shared" si="3"/>
        <v>1.5347511510633634</v>
      </c>
    </row>
    <row r="17" spans="3:28" ht="57" x14ac:dyDescent="0.25">
      <c r="C17" s="74" t="s">
        <v>48</v>
      </c>
      <c r="D17" s="42" t="s">
        <v>49</v>
      </c>
      <c r="E17" s="41">
        <v>55575</v>
      </c>
      <c r="F17" s="42">
        <v>54894</v>
      </c>
      <c r="G17" s="8">
        <f>Ieguld_tīklos!E16</f>
        <v>6864500</v>
      </c>
      <c r="H17" s="9">
        <f>Ieguld_tīklos!F16</f>
        <v>600</v>
      </c>
      <c r="I17" s="44">
        <f t="shared" si="4"/>
        <v>11440.833333333334</v>
      </c>
      <c r="J17" s="60">
        <v>5096.43</v>
      </c>
      <c r="K17" s="90" t="s">
        <v>36</v>
      </c>
      <c r="L17" s="13">
        <f>Ieguld_tīklos!J16</f>
        <v>0</v>
      </c>
      <c r="M17" s="10">
        <f>Ieguld_tīklos!K16</f>
        <v>0</v>
      </c>
      <c r="N17" s="44">
        <v>0</v>
      </c>
      <c r="O17" s="59">
        <v>5096.43</v>
      </c>
      <c r="P17" s="60"/>
      <c r="Q17" s="14">
        <v>0</v>
      </c>
      <c r="R17" s="15"/>
      <c r="S17" s="46">
        <v>1.3408231563534423</v>
      </c>
      <c r="T17" s="91" t="s">
        <v>50</v>
      </c>
      <c r="U17" s="48">
        <v>13616150</v>
      </c>
      <c r="V17" s="49">
        <f t="shared" si="0"/>
        <v>10155067.754819391</v>
      </c>
      <c r="W17" s="48">
        <v>1000000</v>
      </c>
      <c r="X17" s="50">
        <f t="shared" si="1"/>
        <v>745810.50846380147</v>
      </c>
      <c r="Y17" s="35">
        <v>1050000</v>
      </c>
      <c r="Z17" s="51">
        <f t="shared" si="2"/>
        <v>783101.03388699156</v>
      </c>
      <c r="AA17" s="14">
        <v>250000</v>
      </c>
      <c r="AB17" s="52">
        <f t="shared" si="3"/>
        <v>4.4984255510571298</v>
      </c>
    </row>
    <row r="18" spans="3:28" ht="57" x14ac:dyDescent="0.25">
      <c r="C18" s="53" t="s">
        <v>51</v>
      </c>
      <c r="D18" s="42" t="s">
        <v>52</v>
      </c>
      <c r="E18" s="41">
        <v>8878</v>
      </c>
      <c r="F18" s="42">
        <v>8670</v>
      </c>
      <c r="G18" s="8">
        <f>Ieguld_tīklos!E17</f>
        <v>1596200</v>
      </c>
      <c r="H18" s="9">
        <f>Ieguld_tīklos!F17</f>
        <v>200</v>
      </c>
      <c r="I18" s="44">
        <f t="shared" si="4"/>
        <v>7981</v>
      </c>
      <c r="J18" s="60">
        <v>3214.12</v>
      </c>
      <c r="K18" s="90" t="s">
        <v>36</v>
      </c>
      <c r="L18" s="13">
        <f>Ieguld_tīklos!J17</f>
        <v>0</v>
      </c>
      <c r="M18" s="10">
        <f>Ieguld_tīklos!K17</f>
        <v>0</v>
      </c>
      <c r="N18" s="44">
        <v>0</v>
      </c>
      <c r="O18" s="59">
        <v>3214.12</v>
      </c>
      <c r="P18" s="60"/>
      <c r="Q18" s="14">
        <v>0</v>
      </c>
      <c r="R18" s="15"/>
      <c r="S18" s="46">
        <v>0.44810476813583749</v>
      </c>
      <c r="T18" s="47"/>
      <c r="U18" s="48">
        <v>1602500</v>
      </c>
      <c r="V18" s="49">
        <f t="shared" si="0"/>
        <v>3576172.6139772334</v>
      </c>
      <c r="W18" s="48">
        <v>0</v>
      </c>
      <c r="X18" s="50">
        <f t="shared" si="1"/>
        <v>0</v>
      </c>
      <c r="Y18" s="35">
        <v>0</v>
      </c>
      <c r="Z18" s="51">
        <f t="shared" si="2"/>
        <v>0</v>
      </c>
      <c r="AA18" s="14">
        <v>0</v>
      </c>
      <c r="AB18" s="52">
        <f t="shared" si="3"/>
        <v>0</v>
      </c>
    </row>
    <row r="19" spans="3:28" ht="57" x14ac:dyDescent="0.25">
      <c r="C19" s="53" t="s">
        <v>53</v>
      </c>
      <c r="D19" s="42" t="s">
        <v>54</v>
      </c>
      <c r="E19" s="41">
        <v>11237</v>
      </c>
      <c r="F19" s="42">
        <v>10812</v>
      </c>
      <c r="G19" s="8">
        <f>Ieguld_tīklos!E22</f>
        <v>2484850</v>
      </c>
      <c r="H19" s="9">
        <f>Ieguld_tīklos!F22</f>
        <v>425</v>
      </c>
      <c r="I19" s="44">
        <f t="shared" si="4"/>
        <v>5846.7058823529414</v>
      </c>
      <c r="J19" s="60">
        <v>4186.96</v>
      </c>
      <c r="K19" s="90" t="s">
        <v>36</v>
      </c>
      <c r="L19" s="13">
        <f>Ieguld_tīklos!J22</f>
        <v>0</v>
      </c>
      <c r="M19" s="10">
        <f>Ieguld_tīklos!K22</f>
        <v>0</v>
      </c>
      <c r="N19" s="44">
        <v>0</v>
      </c>
      <c r="O19" s="59">
        <v>4186.96</v>
      </c>
      <c r="P19" s="60"/>
      <c r="Q19" s="14">
        <v>0</v>
      </c>
      <c r="R19" s="15"/>
      <c r="S19" s="46">
        <v>0.21632186906530229</v>
      </c>
      <c r="T19" s="47"/>
      <c r="U19" s="48">
        <v>5042395</v>
      </c>
      <c r="V19" s="49">
        <f t="shared" si="0"/>
        <v>23309686.72648545</v>
      </c>
      <c r="W19" s="48">
        <v>200000</v>
      </c>
      <c r="X19" s="50">
        <f t="shared" si="1"/>
        <v>924548.22466250462</v>
      </c>
      <c r="Y19" s="35">
        <v>80000</v>
      </c>
      <c r="Z19" s="51">
        <f t="shared" si="2"/>
        <v>369819.2898650018</v>
      </c>
      <c r="AA19" s="14">
        <v>40000</v>
      </c>
      <c r="AB19" s="52">
        <f t="shared" si="3"/>
        <v>3.5596689507875769</v>
      </c>
    </row>
    <row r="20" spans="3:28" ht="79.5" x14ac:dyDescent="0.25">
      <c r="C20" s="53" t="s">
        <v>55</v>
      </c>
      <c r="D20" s="42" t="s">
        <v>56</v>
      </c>
      <c r="E20" s="41">
        <v>10988</v>
      </c>
      <c r="F20" s="42">
        <v>10565</v>
      </c>
      <c r="G20" s="54">
        <f>Ieguld_tīklos!E23</f>
        <v>523800</v>
      </c>
      <c r="H20" s="55">
        <f>Ieguld_tīklos!F23</f>
        <v>198</v>
      </c>
      <c r="I20" s="56">
        <f t="shared" si="4"/>
        <v>2645.4545454545455</v>
      </c>
      <c r="J20" s="57">
        <v>5096.43</v>
      </c>
      <c r="K20" s="58" t="s">
        <v>29</v>
      </c>
      <c r="L20" s="92">
        <f>Ieguld_tīklos!J23</f>
        <v>6155021</v>
      </c>
      <c r="M20" s="93">
        <f>Ieguld_tīklos!K23</f>
        <v>1850</v>
      </c>
      <c r="N20" s="56">
        <f>L20/M20</f>
        <v>3327.0383783783782</v>
      </c>
      <c r="O20" s="57">
        <v>5096.43</v>
      </c>
      <c r="P20" s="94" t="s">
        <v>57</v>
      </c>
      <c r="Q20" s="95">
        <v>0</v>
      </c>
      <c r="R20" s="96"/>
      <c r="S20" s="46" t="s">
        <v>58</v>
      </c>
      <c r="T20" s="47"/>
      <c r="U20" s="48">
        <v>2416950</v>
      </c>
      <c r="V20" s="49" t="e">
        <f t="shared" si="0"/>
        <v>#VALUE!</v>
      </c>
      <c r="W20" s="48">
        <v>0</v>
      </c>
      <c r="X20" s="50" t="e">
        <f t="shared" si="1"/>
        <v>#VALUE!</v>
      </c>
      <c r="Y20" s="97">
        <v>0</v>
      </c>
      <c r="Z20" s="51" t="e">
        <f t="shared" si="2"/>
        <v>#VALUE!</v>
      </c>
      <c r="AA20" s="95">
        <v>0</v>
      </c>
      <c r="AB20" s="52">
        <f t="shared" si="3"/>
        <v>0</v>
      </c>
    </row>
    <row r="21" spans="3:28" ht="79.5" x14ac:dyDescent="0.25">
      <c r="C21" s="53" t="s">
        <v>59</v>
      </c>
      <c r="D21" s="42" t="s">
        <v>60</v>
      </c>
      <c r="E21" s="41">
        <v>74637</v>
      </c>
      <c r="F21" s="42">
        <v>74548</v>
      </c>
      <c r="G21" s="8">
        <f>Ieguld_tīklos!E24</f>
        <v>0</v>
      </c>
      <c r="H21" s="9">
        <f>Ieguld_tīklos!F24</f>
        <v>0</v>
      </c>
      <c r="I21" s="44">
        <v>0</v>
      </c>
      <c r="J21" s="60">
        <v>4186.96</v>
      </c>
      <c r="K21" s="90" t="s">
        <v>39</v>
      </c>
      <c r="L21" s="13">
        <f>Ieguld_tīklos!J24</f>
        <v>0</v>
      </c>
      <c r="M21" s="10">
        <f>Ieguld_tīklos!K24</f>
        <v>0</v>
      </c>
      <c r="N21" s="44">
        <v>0</v>
      </c>
      <c r="O21" s="59">
        <v>4186.96</v>
      </c>
      <c r="P21" s="60"/>
      <c r="Q21" s="95">
        <v>0</v>
      </c>
      <c r="R21" s="96"/>
      <c r="S21" s="46">
        <v>0.27172245860185812</v>
      </c>
      <c r="T21" s="47"/>
      <c r="U21" s="48">
        <v>17500000</v>
      </c>
      <c r="V21" s="49">
        <f t="shared" si="0"/>
        <v>64403951.333452016</v>
      </c>
      <c r="W21" s="48">
        <v>1100000</v>
      </c>
      <c r="X21" s="50">
        <f t="shared" si="1"/>
        <v>4048248.3695312697</v>
      </c>
      <c r="Y21" s="97">
        <v>2800000</v>
      </c>
      <c r="Z21" s="51">
        <f t="shared" si="2"/>
        <v>10304632.213352323</v>
      </c>
      <c r="AA21" s="95">
        <v>0</v>
      </c>
      <c r="AB21" s="52">
        <f t="shared" si="3"/>
        <v>0</v>
      </c>
    </row>
    <row r="22" spans="3:28" ht="57" x14ac:dyDescent="0.25">
      <c r="C22" s="53" t="s">
        <v>61</v>
      </c>
      <c r="D22" s="42" t="s">
        <v>62</v>
      </c>
      <c r="E22" s="41">
        <v>7297</v>
      </c>
      <c r="F22" s="42">
        <v>7115</v>
      </c>
      <c r="G22" s="8">
        <f>Ieguld_tīklos!E25</f>
        <v>800000</v>
      </c>
      <c r="H22" s="9">
        <f>Ieguld_tīklos!F25</f>
        <v>100</v>
      </c>
      <c r="I22" s="44">
        <f>G22/H22</f>
        <v>8000</v>
      </c>
      <c r="J22" s="60">
        <v>5096.43</v>
      </c>
      <c r="K22" s="90" t="s">
        <v>36</v>
      </c>
      <c r="L22" s="13">
        <f>Ieguld_tīklos!J25</f>
        <v>0</v>
      </c>
      <c r="M22" s="10">
        <f>Ieguld_tīklos!K25</f>
        <v>0</v>
      </c>
      <c r="N22" s="44">
        <v>0</v>
      </c>
      <c r="O22" s="59">
        <v>5096.43</v>
      </c>
      <c r="P22" s="60"/>
      <c r="Q22" s="95">
        <v>0</v>
      </c>
      <c r="R22" s="96"/>
      <c r="S22" s="46">
        <v>0.54879931214152411</v>
      </c>
      <c r="T22" s="47"/>
      <c r="U22" s="48">
        <v>125000</v>
      </c>
      <c r="V22" s="49">
        <f t="shared" si="0"/>
        <v>227769.96478407586</v>
      </c>
      <c r="W22" s="48">
        <v>0</v>
      </c>
      <c r="X22" s="50">
        <f t="shared" si="1"/>
        <v>0</v>
      </c>
      <c r="Y22" s="97">
        <v>40000</v>
      </c>
      <c r="Z22" s="51">
        <f t="shared" si="2"/>
        <v>72886.388730904277</v>
      </c>
      <c r="AA22" s="95">
        <v>80000</v>
      </c>
      <c r="AB22" s="52">
        <f t="shared" si="3"/>
        <v>10.963409620391943</v>
      </c>
    </row>
    <row r="23" spans="3:28" ht="15" x14ac:dyDescent="0.25">
      <c r="C23" s="53" t="s">
        <v>63</v>
      </c>
      <c r="D23" s="42" t="s">
        <v>64</v>
      </c>
      <c r="E23" s="41">
        <v>8010</v>
      </c>
      <c r="F23" s="42">
        <v>8010</v>
      </c>
      <c r="G23" s="8">
        <f>Ieguld_tīklos!E26</f>
        <v>0</v>
      </c>
      <c r="H23" s="9">
        <f>Ieguld_tīklos!F26</f>
        <v>0</v>
      </c>
      <c r="I23" s="44">
        <v>0</v>
      </c>
      <c r="J23" s="60">
        <v>3582.6</v>
      </c>
      <c r="K23" s="43" t="s">
        <v>25</v>
      </c>
      <c r="L23" s="13">
        <f>Ieguld_tīklos!J26</f>
        <v>0</v>
      </c>
      <c r="M23" s="10">
        <f>Ieguld_tīklos!K26</f>
        <v>0</v>
      </c>
      <c r="N23" s="44">
        <v>0</v>
      </c>
      <c r="O23" s="59">
        <v>3582.6</v>
      </c>
      <c r="P23" s="60"/>
      <c r="Q23" s="95">
        <v>0</v>
      </c>
      <c r="R23" s="96"/>
      <c r="S23" s="46">
        <v>0.24250013510028598</v>
      </c>
      <c r="T23" s="47"/>
      <c r="U23" s="48">
        <v>3694000</v>
      </c>
      <c r="V23" s="49">
        <f t="shared" si="0"/>
        <v>15232981.204205703</v>
      </c>
      <c r="W23" s="48">
        <v>500000</v>
      </c>
      <c r="X23" s="50">
        <f t="shared" si="1"/>
        <v>2061854.5214138743</v>
      </c>
      <c r="Y23" s="97">
        <v>50000</v>
      </c>
      <c r="Z23" s="51">
        <f t="shared" si="2"/>
        <v>206185.45214138742</v>
      </c>
      <c r="AA23" s="95">
        <v>0</v>
      </c>
      <c r="AB23" s="52">
        <f t="shared" si="3"/>
        <v>0</v>
      </c>
    </row>
    <row r="24" spans="3:28" ht="45.75" x14ac:dyDescent="0.25">
      <c r="C24" s="74" t="s">
        <v>65</v>
      </c>
      <c r="D24" s="42" t="s">
        <v>66</v>
      </c>
      <c r="E24" s="41">
        <v>18964</v>
      </c>
      <c r="F24" s="42">
        <v>18014</v>
      </c>
      <c r="G24" s="54">
        <f>Ieguld_tīklos!E27</f>
        <v>4955000</v>
      </c>
      <c r="H24" s="55">
        <f>Ieguld_tīklos!F27</f>
        <v>950</v>
      </c>
      <c r="I24" s="56">
        <f>G24/H24</f>
        <v>5215.7894736842109</v>
      </c>
      <c r="J24" s="57">
        <v>5096.43</v>
      </c>
      <c r="K24" s="58" t="s">
        <v>42</v>
      </c>
      <c r="L24" s="13">
        <f>Ieguld_tīklos!J27</f>
        <v>0</v>
      </c>
      <c r="M24" s="10">
        <f>Ieguld_tīklos!K27</f>
        <v>0</v>
      </c>
      <c r="N24" s="44">
        <v>0</v>
      </c>
      <c r="O24" s="59">
        <v>5096.43</v>
      </c>
      <c r="P24" s="60"/>
      <c r="Q24" s="95">
        <v>0</v>
      </c>
      <c r="R24" s="96"/>
      <c r="S24" s="46" t="s">
        <v>58</v>
      </c>
      <c r="T24" s="47"/>
      <c r="U24" s="48">
        <v>340000</v>
      </c>
      <c r="V24" s="49" t="e">
        <f t="shared" si="0"/>
        <v>#VALUE!</v>
      </c>
      <c r="W24" s="48">
        <v>0</v>
      </c>
      <c r="X24" s="50" t="e">
        <f t="shared" si="1"/>
        <v>#VALUE!</v>
      </c>
      <c r="Y24" s="97">
        <v>0</v>
      </c>
      <c r="Z24" s="51" t="e">
        <f t="shared" si="2"/>
        <v>#VALUE!</v>
      </c>
      <c r="AA24" s="95">
        <v>0</v>
      </c>
      <c r="AB24" s="52">
        <f t="shared" si="3"/>
        <v>0</v>
      </c>
    </row>
    <row r="25" spans="3:28" ht="99.6" customHeight="1" x14ac:dyDescent="0.25">
      <c r="C25" s="53" t="s">
        <v>67</v>
      </c>
      <c r="D25" s="42" t="s">
        <v>68</v>
      </c>
      <c r="E25" s="41">
        <v>21394</v>
      </c>
      <c r="F25" s="42">
        <v>20926</v>
      </c>
      <c r="G25" s="54">
        <f>Ieguld_tīklos!E28</f>
        <v>468000</v>
      </c>
      <c r="H25" s="55">
        <f>Ieguld_tīklos!F28</f>
        <v>150</v>
      </c>
      <c r="I25" s="56">
        <f>G25/H25</f>
        <v>3120</v>
      </c>
      <c r="J25" s="57">
        <v>5096.43</v>
      </c>
      <c r="K25" s="58" t="s">
        <v>29</v>
      </c>
      <c r="L25" s="92">
        <f>Ieguld_tīklos!J28</f>
        <v>5120000</v>
      </c>
      <c r="M25" s="93">
        <f>Ieguld_tīklos!K28</f>
        <v>1500</v>
      </c>
      <c r="N25" s="56">
        <f>L25/M25</f>
        <v>3413.3333333333335</v>
      </c>
      <c r="O25" s="57">
        <v>5096.43</v>
      </c>
      <c r="P25" s="94" t="s">
        <v>57</v>
      </c>
      <c r="Q25" s="95">
        <v>0</v>
      </c>
      <c r="R25" s="96"/>
      <c r="S25" s="46">
        <v>0.71616782898239728</v>
      </c>
      <c r="T25" s="47" t="s">
        <v>69</v>
      </c>
      <c r="U25" s="48">
        <v>3760000</v>
      </c>
      <c r="V25" s="49">
        <f t="shared" si="0"/>
        <v>5250166.0195244784</v>
      </c>
      <c r="W25" s="48">
        <v>0</v>
      </c>
      <c r="X25" s="50">
        <f t="shared" si="1"/>
        <v>0</v>
      </c>
      <c r="Y25" s="97">
        <v>0</v>
      </c>
      <c r="Z25" s="51">
        <f t="shared" si="2"/>
        <v>0</v>
      </c>
      <c r="AA25" s="95">
        <v>0</v>
      </c>
      <c r="AB25" s="52">
        <f t="shared" si="3"/>
        <v>0</v>
      </c>
    </row>
    <row r="26" spans="3:28" ht="77.25" x14ac:dyDescent="0.25">
      <c r="C26" s="53" t="s">
        <v>70</v>
      </c>
      <c r="D26" s="42" t="s">
        <v>71</v>
      </c>
      <c r="E26" s="41">
        <v>10594</v>
      </c>
      <c r="F26" s="42">
        <v>10570</v>
      </c>
      <c r="G26" s="8">
        <f>Ieguld_tīklos!E29</f>
        <v>367480</v>
      </c>
      <c r="H26" s="9">
        <f>Ieguld_tīklos!F29</f>
        <v>24</v>
      </c>
      <c r="I26" s="44">
        <f>G26/H26</f>
        <v>15311.666666666666</v>
      </c>
      <c r="J26" s="60">
        <v>5096.43</v>
      </c>
      <c r="K26" s="90" t="s">
        <v>36</v>
      </c>
      <c r="L26" s="13">
        <f>Ieguld_tīklos!J29</f>
        <v>0</v>
      </c>
      <c r="M26" s="10">
        <f>Ieguld_tīklos!K29</f>
        <v>0</v>
      </c>
      <c r="N26" s="44">
        <v>0</v>
      </c>
      <c r="O26" s="59">
        <v>5096.43</v>
      </c>
      <c r="P26" s="60"/>
      <c r="Q26" s="98">
        <f>NAI_izvērtējums!F39</f>
        <v>750000</v>
      </c>
      <c r="R26" s="99">
        <f>Q26/(E26+M26)</f>
        <v>70.794789503492538</v>
      </c>
      <c r="S26" s="63">
        <v>0.57503522967808585</v>
      </c>
      <c r="T26" s="100" t="s">
        <v>72</v>
      </c>
      <c r="U26" s="48">
        <v>0</v>
      </c>
      <c r="V26" s="49">
        <f t="shared" si="0"/>
        <v>0</v>
      </c>
      <c r="W26" s="48">
        <v>0</v>
      </c>
      <c r="X26" s="50">
        <f t="shared" si="1"/>
        <v>0</v>
      </c>
      <c r="Y26" s="97">
        <v>0</v>
      </c>
      <c r="Z26" s="51">
        <f t="shared" si="2"/>
        <v>0</v>
      </c>
      <c r="AA26" s="95">
        <v>0</v>
      </c>
      <c r="AB26" s="52">
        <f t="shared" si="3"/>
        <v>0</v>
      </c>
    </row>
    <row r="27" spans="3:28" ht="79.5" x14ac:dyDescent="0.25">
      <c r="C27" s="53" t="s">
        <v>73</v>
      </c>
      <c r="D27" s="42" t="s">
        <v>74</v>
      </c>
      <c r="E27" s="41">
        <v>29592</v>
      </c>
      <c r="F27" s="42">
        <v>28732</v>
      </c>
      <c r="G27" s="8">
        <f>Ieguld_tīklos!E30</f>
        <v>0</v>
      </c>
      <c r="H27" s="9">
        <f>Ieguld_tīklos!F30</f>
        <v>0</v>
      </c>
      <c r="I27" s="44">
        <v>0</v>
      </c>
      <c r="J27" s="60">
        <v>3214.12</v>
      </c>
      <c r="K27" s="90" t="s">
        <v>39</v>
      </c>
      <c r="L27" s="13">
        <f>Ieguld_tīklos!J30</f>
        <v>0</v>
      </c>
      <c r="M27" s="10">
        <f>Ieguld_tīklos!K30</f>
        <v>0</v>
      </c>
      <c r="N27" s="44">
        <v>0</v>
      </c>
      <c r="O27" s="60">
        <v>3214.12</v>
      </c>
      <c r="P27" s="60"/>
      <c r="Q27" s="95">
        <v>0</v>
      </c>
      <c r="R27" s="96"/>
      <c r="S27" s="46">
        <v>0.64498009866065376</v>
      </c>
      <c r="T27" s="47"/>
      <c r="U27" s="48">
        <v>1560000</v>
      </c>
      <c r="V27" s="49">
        <f t="shared" si="0"/>
        <v>2418679.2790032579</v>
      </c>
      <c r="W27" s="48">
        <v>700000</v>
      </c>
      <c r="X27" s="50">
        <f t="shared" si="1"/>
        <v>1085304.8046809488</v>
      </c>
      <c r="Y27" s="97">
        <v>0</v>
      </c>
      <c r="Z27" s="51">
        <f t="shared" si="2"/>
        <v>0</v>
      </c>
      <c r="AA27" s="95">
        <v>0</v>
      </c>
      <c r="AB27" s="52">
        <f t="shared" si="3"/>
        <v>0</v>
      </c>
    </row>
    <row r="28" spans="3:28" ht="57" x14ac:dyDescent="0.25">
      <c r="C28" s="53">
        <v>20</v>
      </c>
      <c r="D28" s="42" t="s">
        <v>75</v>
      </c>
      <c r="E28" s="41">
        <v>19642</v>
      </c>
      <c r="F28" s="42">
        <v>19335</v>
      </c>
      <c r="G28" s="8">
        <f>Ieguld_tīklos!E31</f>
        <v>1380266</v>
      </c>
      <c r="H28" s="9">
        <f>Ieguld_tīklos!F31</f>
        <v>195</v>
      </c>
      <c r="I28" s="44">
        <f>G28/H28</f>
        <v>7078.2871794871799</v>
      </c>
      <c r="J28" s="60">
        <v>5096.43</v>
      </c>
      <c r="K28" s="90" t="s">
        <v>36</v>
      </c>
      <c r="L28" s="13">
        <f>Ieguld_tīklos!J31</f>
        <v>2838607</v>
      </c>
      <c r="M28" s="10">
        <f>Ieguld_tīklos!K31</f>
        <v>330</v>
      </c>
      <c r="N28" s="44">
        <f>L28/M28</f>
        <v>8601.8393939393936</v>
      </c>
      <c r="O28" s="60">
        <v>5096.43</v>
      </c>
      <c r="P28" s="45" t="s">
        <v>26</v>
      </c>
      <c r="Q28" s="95">
        <v>0</v>
      </c>
      <c r="R28" s="96"/>
      <c r="S28" s="46">
        <v>0.4438120479041594</v>
      </c>
      <c r="T28" s="47"/>
      <c r="U28" s="48">
        <v>2065525</v>
      </c>
      <c r="V28" s="49">
        <f t="shared" si="0"/>
        <v>4654053.4664485883</v>
      </c>
      <c r="W28" s="48">
        <v>0</v>
      </c>
      <c r="X28" s="50">
        <f t="shared" si="1"/>
        <v>0</v>
      </c>
      <c r="Y28" s="97">
        <v>250000</v>
      </c>
      <c r="Z28" s="51">
        <f t="shared" si="2"/>
        <v>563301.51734408783</v>
      </c>
      <c r="AA28" s="95">
        <v>0</v>
      </c>
      <c r="AB28" s="52">
        <f t="shared" si="3"/>
        <v>0</v>
      </c>
    </row>
    <row r="29" spans="3:28" ht="79.5" x14ac:dyDescent="0.25">
      <c r="C29" s="53">
        <v>21</v>
      </c>
      <c r="D29" s="42" t="s">
        <v>76</v>
      </c>
      <c r="E29" s="41">
        <v>11128</v>
      </c>
      <c r="F29" s="42">
        <v>11096</v>
      </c>
      <c r="G29" s="8">
        <f>Ieguld_tīklos!E32</f>
        <v>0</v>
      </c>
      <c r="H29" s="9">
        <f>Ieguld_tīklos!F32</f>
        <v>0</v>
      </c>
      <c r="I29" s="44">
        <v>0</v>
      </c>
      <c r="J29" s="60">
        <v>4186.96</v>
      </c>
      <c r="K29" s="90" t="s">
        <v>39</v>
      </c>
      <c r="L29" s="92">
        <f>Ieguld_tīklos!J32</f>
        <v>3008520</v>
      </c>
      <c r="M29" s="93">
        <f>Ieguld_tīklos!K32</f>
        <v>806</v>
      </c>
      <c r="N29" s="56">
        <f>L29/M29</f>
        <v>3732.6550868486352</v>
      </c>
      <c r="O29" s="57">
        <v>4186.96</v>
      </c>
      <c r="P29" s="94" t="s">
        <v>57</v>
      </c>
      <c r="Q29" s="95">
        <v>0</v>
      </c>
      <c r="R29" s="96"/>
      <c r="S29" s="46">
        <v>0.31119972661842826</v>
      </c>
      <c r="T29" s="47"/>
      <c r="U29" s="48">
        <v>3200000</v>
      </c>
      <c r="V29" s="49">
        <f t="shared" si="0"/>
        <v>10282785.382789299</v>
      </c>
      <c r="W29" s="48">
        <v>100000</v>
      </c>
      <c r="X29" s="50">
        <f t="shared" si="1"/>
        <v>321337.04321216559</v>
      </c>
      <c r="Y29" s="97">
        <v>50000</v>
      </c>
      <c r="Z29" s="51">
        <f t="shared" si="2"/>
        <v>160668.5216060828</v>
      </c>
      <c r="AA29" s="95">
        <v>0</v>
      </c>
      <c r="AB29" s="52">
        <f t="shared" si="3"/>
        <v>0</v>
      </c>
    </row>
    <row r="30" spans="3:28" ht="34.5" x14ac:dyDescent="0.25">
      <c r="C30" s="53">
        <v>22</v>
      </c>
      <c r="D30" s="42" t="s">
        <v>77</v>
      </c>
      <c r="E30" s="41">
        <v>14292</v>
      </c>
      <c r="F30" s="42">
        <v>14035</v>
      </c>
      <c r="G30" s="54">
        <f>Ieguld_tīklos!E33</f>
        <v>175900</v>
      </c>
      <c r="H30" s="55">
        <f>Ieguld_tīklos!F33</f>
        <v>39</v>
      </c>
      <c r="I30" s="56">
        <f>G30/H30</f>
        <v>4510.2564102564102</v>
      </c>
      <c r="J30" s="57">
        <v>5096.43</v>
      </c>
      <c r="K30" s="58" t="s">
        <v>29</v>
      </c>
      <c r="L30" s="13">
        <f>Ieguld_tīklos!J33</f>
        <v>1620000</v>
      </c>
      <c r="M30" s="10">
        <f>Ieguld_tīklos!K33</f>
        <v>119</v>
      </c>
      <c r="N30" s="44">
        <f>L30/M30</f>
        <v>13613.44537815126</v>
      </c>
      <c r="O30" s="59">
        <v>5096.43</v>
      </c>
      <c r="P30" s="45" t="s">
        <v>26</v>
      </c>
      <c r="Q30" s="95">
        <v>0</v>
      </c>
      <c r="R30" s="96"/>
      <c r="S30" s="46">
        <v>0.62812168795220324</v>
      </c>
      <c r="T30" s="47"/>
      <c r="U30" s="48">
        <v>1219000</v>
      </c>
      <c r="V30" s="49">
        <f t="shared" si="0"/>
        <v>1940706.7505886846</v>
      </c>
      <c r="W30" s="48">
        <v>250000</v>
      </c>
      <c r="X30" s="50">
        <f t="shared" si="1"/>
        <v>398012.04893123143</v>
      </c>
      <c r="Y30" s="97">
        <v>0</v>
      </c>
      <c r="Z30" s="51">
        <f t="shared" si="2"/>
        <v>0</v>
      </c>
      <c r="AA30" s="95">
        <v>90000</v>
      </c>
      <c r="AB30" s="52">
        <f t="shared" si="3"/>
        <v>6.2972292191435768</v>
      </c>
    </row>
    <row r="31" spans="3:28" ht="90" x14ac:dyDescent="0.25">
      <c r="C31" s="53">
        <v>23</v>
      </c>
      <c r="D31" s="42" t="s">
        <v>78</v>
      </c>
      <c r="E31" s="41">
        <v>9620</v>
      </c>
      <c r="F31" s="42">
        <v>9620</v>
      </c>
      <c r="G31" s="8">
        <f>Ieguld_tīklos!E34</f>
        <v>0</v>
      </c>
      <c r="H31" s="9">
        <f>Ieguld_tīklos!F34</f>
        <v>0</v>
      </c>
      <c r="I31" s="44">
        <v>0</v>
      </c>
      <c r="J31" s="60">
        <v>4186.96</v>
      </c>
      <c r="K31" s="43" t="s">
        <v>25</v>
      </c>
      <c r="L31" s="13">
        <f>Ieguld_tīklos!J34</f>
        <v>0</v>
      </c>
      <c r="M31" s="10">
        <f>Ieguld_tīklos!K34</f>
        <v>0</v>
      </c>
      <c r="N31" s="44">
        <v>0</v>
      </c>
      <c r="O31" s="59">
        <v>4186.96</v>
      </c>
      <c r="P31" s="60"/>
      <c r="Q31" s="95">
        <f>NAI_izvērtējums!F45</f>
        <v>2500000</v>
      </c>
      <c r="R31" s="96"/>
      <c r="S31" s="46">
        <v>0.3036150766167684</v>
      </c>
      <c r="T31" s="47" t="s">
        <v>79</v>
      </c>
      <c r="U31" s="48">
        <v>724500</v>
      </c>
      <c r="V31" s="49">
        <f t="shared" si="0"/>
        <v>2386245.1366816824</v>
      </c>
      <c r="W31" s="48">
        <v>900000</v>
      </c>
      <c r="X31" s="50">
        <f t="shared" si="1"/>
        <v>2964279.6728964997</v>
      </c>
      <c r="Y31" s="97">
        <v>0</v>
      </c>
      <c r="Z31" s="51">
        <f t="shared" si="2"/>
        <v>0</v>
      </c>
      <c r="AA31" s="95">
        <v>0</v>
      </c>
      <c r="AB31" s="52">
        <f t="shared" si="3"/>
        <v>0</v>
      </c>
    </row>
    <row r="32" spans="3:28" ht="90" x14ac:dyDescent="0.25">
      <c r="C32" s="53">
        <v>24</v>
      </c>
      <c r="D32" s="42" t="s">
        <v>80</v>
      </c>
      <c r="E32" s="41">
        <v>17899</v>
      </c>
      <c r="F32" s="42">
        <v>17789</v>
      </c>
      <c r="G32" s="54">
        <f>Ieguld_tīklos!E35</f>
        <v>344300</v>
      </c>
      <c r="H32" s="55">
        <f>Ieguld_tīklos!F35</f>
        <v>89</v>
      </c>
      <c r="I32" s="56">
        <f>G32/H32</f>
        <v>3868.5393258426966</v>
      </c>
      <c r="J32" s="57">
        <v>5096.43</v>
      </c>
      <c r="K32" s="58" t="s">
        <v>29</v>
      </c>
      <c r="L32" s="13">
        <f>Ieguld_tīklos!J35</f>
        <v>2093600</v>
      </c>
      <c r="M32" s="10">
        <f>Ieguld_tīklos!K35</f>
        <v>235</v>
      </c>
      <c r="N32" s="44">
        <f>L32/M32</f>
        <v>8908.9361702127662</v>
      </c>
      <c r="O32" s="59">
        <v>5096.43</v>
      </c>
      <c r="P32" s="45" t="s">
        <v>26</v>
      </c>
      <c r="Q32" s="95">
        <f t="array" ref="Q32:Q33">NAI_izvērtējums!F46:F47</f>
        <v>2000000</v>
      </c>
      <c r="R32" s="96"/>
      <c r="S32" s="46">
        <v>0.45804196199832437</v>
      </c>
      <c r="T32" s="47" t="s">
        <v>79</v>
      </c>
      <c r="U32" s="48">
        <v>7690000</v>
      </c>
      <c r="V32" s="49">
        <f t="shared" si="0"/>
        <v>16788854.816817269</v>
      </c>
      <c r="W32" s="48">
        <v>1170000</v>
      </c>
      <c r="X32" s="50">
        <f t="shared" si="1"/>
        <v>2554351.122974799</v>
      </c>
      <c r="Y32" s="97">
        <v>1030000</v>
      </c>
      <c r="Z32" s="51">
        <f t="shared" si="2"/>
        <v>2248702.270653028</v>
      </c>
      <c r="AA32" s="95">
        <v>50000</v>
      </c>
      <c r="AB32" s="52">
        <f t="shared" si="3"/>
        <v>2.7934521481647021</v>
      </c>
    </row>
    <row r="33" spans="3:28" ht="57" x14ac:dyDescent="0.25">
      <c r="C33" s="53">
        <v>25</v>
      </c>
      <c r="D33" s="42" t="s">
        <v>81</v>
      </c>
      <c r="E33" s="41">
        <v>26885</v>
      </c>
      <c r="F33" s="42">
        <v>26662</v>
      </c>
      <c r="G33" s="8">
        <f>Ieguld_tīklos!E36</f>
        <v>409000</v>
      </c>
      <c r="H33" s="9">
        <f>Ieguld_tīklos!F36</f>
        <v>44</v>
      </c>
      <c r="I33" s="44">
        <f>G33/H33</f>
        <v>9295.454545454546</v>
      </c>
      <c r="J33" s="60">
        <v>3582.6</v>
      </c>
      <c r="K33" s="90" t="s">
        <v>36</v>
      </c>
      <c r="L33" s="13">
        <f>Ieguld_tīklos!J36</f>
        <v>881000</v>
      </c>
      <c r="M33" s="10">
        <f>Ieguld_tīklos!K36</f>
        <v>101</v>
      </c>
      <c r="N33" s="44">
        <f>L33/M33</f>
        <v>8722.772277227723</v>
      </c>
      <c r="O33" s="59">
        <v>3582.6</v>
      </c>
      <c r="P33" s="45" t="s">
        <v>26</v>
      </c>
      <c r="Q33" s="95">
        <v>0</v>
      </c>
      <c r="R33" s="96"/>
      <c r="S33" s="46">
        <v>0.34377531659971872</v>
      </c>
      <c r="T33" s="47"/>
      <c r="U33" s="48">
        <v>2482750</v>
      </c>
      <c r="V33" s="49">
        <f t="shared" si="0"/>
        <v>7222013.5655953363</v>
      </c>
      <c r="W33" s="48">
        <v>0</v>
      </c>
      <c r="X33" s="50">
        <f t="shared" si="1"/>
        <v>0</v>
      </c>
      <c r="Y33" s="97">
        <v>950000</v>
      </c>
      <c r="Z33" s="51">
        <f t="shared" si="2"/>
        <v>2763432.8415328041</v>
      </c>
      <c r="AA33" s="95">
        <v>160000</v>
      </c>
      <c r="AB33" s="52">
        <f t="shared" si="3"/>
        <v>5.9512739445787615</v>
      </c>
    </row>
    <row r="34" spans="3:28" ht="79.5" x14ac:dyDescent="0.25">
      <c r="C34" s="53">
        <v>26</v>
      </c>
      <c r="D34" s="42" t="s">
        <v>82</v>
      </c>
      <c r="E34" s="41">
        <v>37656</v>
      </c>
      <c r="F34" s="42">
        <v>37091</v>
      </c>
      <c r="G34" s="8">
        <f>Ieguld_tīklos!E37</f>
        <v>0</v>
      </c>
      <c r="H34" s="9">
        <f>Ieguld_tīklos!F37</f>
        <v>0</v>
      </c>
      <c r="I34" s="44">
        <v>0</v>
      </c>
      <c r="J34" s="60">
        <v>4186.96</v>
      </c>
      <c r="K34" s="90" t="s">
        <v>39</v>
      </c>
      <c r="L34" s="13">
        <f>Ieguld_tīklos!J37</f>
        <v>0</v>
      </c>
      <c r="M34" s="10">
        <f>Ieguld_tīklos!K37</f>
        <v>0</v>
      </c>
      <c r="N34" s="44">
        <v>0</v>
      </c>
      <c r="O34" s="59">
        <v>4186.96</v>
      </c>
      <c r="P34" s="60"/>
      <c r="Q34" s="95">
        <v>0</v>
      </c>
      <c r="R34" s="96"/>
      <c r="S34" s="46">
        <v>0.36925424599343815</v>
      </c>
      <c r="T34" s="47"/>
      <c r="U34" s="48">
        <v>2486760</v>
      </c>
      <c r="V34" s="49">
        <f t="shared" si="0"/>
        <v>6734546.7979918402</v>
      </c>
      <c r="W34" s="48">
        <v>300000</v>
      </c>
      <c r="X34" s="50">
        <f t="shared" si="1"/>
        <v>812448.34217920178</v>
      </c>
      <c r="Y34" s="97">
        <v>0</v>
      </c>
      <c r="Z34" s="51">
        <f t="shared" si="2"/>
        <v>0</v>
      </c>
      <c r="AA34" s="95">
        <v>0</v>
      </c>
      <c r="AB34" s="52">
        <f t="shared" si="3"/>
        <v>0</v>
      </c>
    </row>
    <row r="35" spans="3:28" ht="15" x14ac:dyDescent="0.25">
      <c r="C35" s="24"/>
      <c r="D35" s="101" t="s">
        <v>83</v>
      </c>
      <c r="E35" s="24"/>
      <c r="F35" s="101"/>
      <c r="G35" s="24"/>
      <c r="H35" s="65"/>
      <c r="I35" s="102"/>
      <c r="J35" s="103"/>
      <c r="K35" s="104"/>
      <c r="L35" s="105"/>
      <c r="M35" s="102"/>
      <c r="N35" s="102"/>
      <c r="O35" s="103"/>
      <c r="P35" s="106"/>
      <c r="Q35" s="95"/>
      <c r="R35" s="96"/>
      <c r="S35" s="15"/>
      <c r="T35" s="47"/>
      <c r="U35" s="105"/>
      <c r="V35" s="107"/>
      <c r="W35" s="105"/>
      <c r="X35" s="108"/>
      <c r="Y35" s="97"/>
      <c r="Z35" s="108"/>
      <c r="AA35" s="109"/>
      <c r="AB35" s="107"/>
    </row>
    <row r="36" spans="3:28" ht="79.5" x14ac:dyDescent="0.25">
      <c r="C36" s="53">
        <v>27</v>
      </c>
      <c r="D36" s="42" t="s">
        <v>84</v>
      </c>
      <c r="E36" s="41">
        <v>7421</v>
      </c>
      <c r="F36" s="42">
        <v>7297</v>
      </c>
      <c r="G36" s="8">
        <f>Ieguld_tīklos!E39</f>
        <v>0</v>
      </c>
      <c r="H36" s="9">
        <f>Ieguld_tīklos!F39</f>
        <v>0</v>
      </c>
      <c r="I36" s="44">
        <v>0</v>
      </c>
      <c r="J36" s="60">
        <v>4126.79</v>
      </c>
      <c r="K36" s="90" t="s">
        <v>39</v>
      </c>
      <c r="L36" s="13">
        <f>Ieguld_tīklos!J39</f>
        <v>0</v>
      </c>
      <c r="M36" s="10">
        <f>Ieguld_tīklos!K39</f>
        <v>0</v>
      </c>
      <c r="N36" s="44">
        <v>0</v>
      </c>
      <c r="O36" s="59">
        <v>4126.79</v>
      </c>
      <c r="P36" s="110"/>
      <c r="Q36" s="95">
        <v>0</v>
      </c>
      <c r="R36" s="96"/>
      <c r="S36" s="46">
        <v>0.27474700180654288</v>
      </c>
      <c r="T36" s="47"/>
      <c r="U36" s="48">
        <v>650000</v>
      </c>
      <c r="V36" s="49">
        <f t="shared" ref="V36:V83" si="5">U36/S36</f>
        <v>2365812.8959590369</v>
      </c>
      <c r="W36" s="48">
        <v>400000</v>
      </c>
      <c r="X36" s="50">
        <f t="shared" ref="X36:X83" si="6">W36/S36</f>
        <v>1455884.8590517151</v>
      </c>
      <c r="Y36" s="97">
        <v>0</v>
      </c>
      <c r="Z36" s="51">
        <f t="shared" ref="Z36:Z83" si="7">Y36/S36</f>
        <v>0</v>
      </c>
      <c r="AA36" s="95">
        <v>0</v>
      </c>
      <c r="AB36" s="52">
        <f t="shared" ref="AB36:AB83" si="8">AA36/E36</f>
        <v>0</v>
      </c>
    </row>
    <row r="37" spans="3:28" ht="79.5" x14ac:dyDescent="0.25">
      <c r="C37" s="74">
        <v>28</v>
      </c>
      <c r="D37" s="42" t="s">
        <v>85</v>
      </c>
      <c r="E37" s="41">
        <v>4212</v>
      </c>
      <c r="F37" s="42">
        <v>4141</v>
      </c>
      <c r="G37" s="8">
        <f>Ieguld_tīklos!E40</f>
        <v>0</v>
      </c>
      <c r="H37" s="9">
        <f>Ieguld_tīklos!F40</f>
        <v>0</v>
      </c>
      <c r="I37" s="44">
        <v>0</v>
      </c>
      <c r="J37" s="60">
        <v>4132.54</v>
      </c>
      <c r="K37" s="90" t="s">
        <v>39</v>
      </c>
      <c r="L37" s="13">
        <f>Ieguld_tīklos!J40</f>
        <v>0</v>
      </c>
      <c r="M37" s="10">
        <f>Ieguld_tīklos!K40</f>
        <v>0</v>
      </c>
      <c r="N37" s="44">
        <v>0</v>
      </c>
      <c r="O37" s="59">
        <v>4132.54</v>
      </c>
      <c r="P37" s="110"/>
      <c r="Q37" s="95">
        <v>0</v>
      </c>
      <c r="R37" s="96"/>
      <c r="S37" s="46">
        <v>0.31220382748178127</v>
      </c>
      <c r="T37" s="47"/>
      <c r="U37" s="48">
        <v>1100000</v>
      </c>
      <c r="V37" s="49">
        <f t="shared" si="5"/>
        <v>3523339.2520281984</v>
      </c>
      <c r="W37" s="48">
        <v>1700000</v>
      </c>
      <c r="X37" s="50">
        <f t="shared" si="6"/>
        <v>5445160.6622253982</v>
      </c>
      <c r="Y37" s="97">
        <v>50000</v>
      </c>
      <c r="Z37" s="51">
        <f t="shared" si="7"/>
        <v>160151.78418309995</v>
      </c>
      <c r="AA37" s="95">
        <v>50000</v>
      </c>
      <c r="AB37" s="52">
        <f t="shared" si="8"/>
        <v>11.870845204178538</v>
      </c>
    </row>
    <row r="38" spans="3:28" ht="45.75" x14ac:dyDescent="0.25">
      <c r="C38" s="53">
        <v>29</v>
      </c>
      <c r="D38" s="42" t="s">
        <v>86</v>
      </c>
      <c r="E38" s="41">
        <v>7145</v>
      </c>
      <c r="F38" s="42">
        <v>6466</v>
      </c>
      <c r="G38" s="54">
        <f>Ieguld_tīklos!E41</f>
        <v>2730000</v>
      </c>
      <c r="H38" s="55">
        <f>Ieguld_tīklos!F41</f>
        <v>679</v>
      </c>
      <c r="I38" s="56">
        <f>G38/H38</f>
        <v>4020.6185567010311</v>
      </c>
      <c r="J38" s="57">
        <v>3449.01</v>
      </c>
      <c r="K38" s="58" t="s">
        <v>42</v>
      </c>
      <c r="L38" s="13">
        <f>Ieguld_tīklos!J41</f>
        <v>525000</v>
      </c>
      <c r="M38" s="10">
        <f>Ieguld_tīklos!K41</f>
        <v>70</v>
      </c>
      <c r="N38" s="44">
        <f>L38/M38</f>
        <v>7500</v>
      </c>
      <c r="O38" s="59">
        <v>3449.01</v>
      </c>
      <c r="P38" s="45" t="s">
        <v>26</v>
      </c>
      <c r="Q38" s="95">
        <v>0</v>
      </c>
      <c r="R38" s="96"/>
      <c r="S38" s="46">
        <v>0.5785902955642287</v>
      </c>
      <c r="T38" s="47"/>
      <c r="U38" s="48">
        <v>0</v>
      </c>
      <c r="V38" s="49">
        <f t="shared" si="5"/>
        <v>0</v>
      </c>
      <c r="W38" s="48">
        <v>0</v>
      </c>
      <c r="X38" s="50">
        <f t="shared" si="6"/>
        <v>0</v>
      </c>
      <c r="Y38" s="97">
        <v>0</v>
      </c>
      <c r="Z38" s="51">
        <f t="shared" si="7"/>
        <v>0</v>
      </c>
      <c r="AA38" s="95">
        <v>0</v>
      </c>
      <c r="AB38" s="52">
        <f t="shared" si="8"/>
        <v>0</v>
      </c>
    </row>
    <row r="39" spans="3:28" ht="34.5" x14ac:dyDescent="0.25">
      <c r="C39" s="74">
        <v>30</v>
      </c>
      <c r="D39" s="111" t="s">
        <v>87</v>
      </c>
      <c r="E39" s="112">
        <v>3292</v>
      </c>
      <c r="F39" s="111">
        <v>3007</v>
      </c>
      <c r="G39" s="54">
        <f>Ieguld_tīklos!E46</f>
        <v>542100</v>
      </c>
      <c r="H39" s="55">
        <f>Ieguld_tīklos!F46</f>
        <v>285</v>
      </c>
      <c r="I39" s="56">
        <f>G39/H39</f>
        <v>1902.1052631578948</v>
      </c>
      <c r="J39" s="57">
        <v>4126.79</v>
      </c>
      <c r="K39" s="58" t="s">
        <v>29</v>
      </c>
      <c r="L39" s="13">
        <f>Ieguld_tīklos!J46</f>
        <v>0</v>
      </c>
      <c r="M39" s="10">
        <f>Ieguld_tīklos!K46</f>
        <v>0</v>
      </c>
      <c r="N39" s="44">
        <v>0</v>
      </c>
      <c r="O39" s="59">
        <v>4126.79</v>
      </c>
      <c r="P39" s="110"/>
      <c r="Q39" s="95">
        <v>0</v>
      </c>
      <c r="R39" s="96"/>
      <c r="S39" s="46">
        <v>0.44666364137272957</v>
      </c>
      <c r="T39" s="47"/>
      <c r="U39" s="48">
        <v>529000</v>
      </c>
      <c r="V39" s="49">
        <f t="shared" si="5"/>
        <v>1184336.3797738864</v>
      </c>
      <c r="W39" s="48">
        <v>0</v>
      </c>
      <c r="X39" s="50">
        <f t="shared" si="6"/>
        <v>0</v>
      </c>
      <c r="Y39" s="97">
        <v>0</v>
      </c>
      <c r="Z39" s="51">
        <f t="shared" si="7"/>
        <v>0</v>
      </c>
      <c r="AA39" s="95">
        <v>0</v>
      </c>
      <c r="AB39" s="52">
        <f t="shared" si="8"/>
        <v>0</v>
      </c>
    </row>
    <row r="40" spans="3:28" ht="78" customHeight="1" x14ac:dyDescent="0.25">
      <c r="C40" s="53">
        <v>31</v>
      </c>
      <c r="D40" s="113" t="s">
        <v>88</v>
      </c>
      <c r="E40" s="41">
        <v>9813</v>
      </c>
      <c r="F40" s="42">
        <v>7495</v>
      </c>
      <c r="G40" s="54">
        <f>Ieguld_tīklos!E51</f>
        <v>3146500</v>
      </c>
      <c r="H40" s="55">
        <f>Ieguld_tīklos!F51</f>
        <v>1339</v>
      </c>
      <c r="I40" s="56">
        <f>G40/H40</f>
        <v>2349.8879761015683</v>
      </c>
      <c r="J40" s="57">
        <v>4903.25</v>
      </c>
      <c r="K40" s="58" t="s">
        <v>29</v>
      </c>
      <c r="L40" s="13">
        <f>Ieguld_tīklos!J51</f>
        <v>0</v>
      </c>
      <c r="M40" s="10">
        <f>Ieguld_tīklos!K51</f>
        <v>0</v>
      </c>
      <c r="N40" s="44">
        <v>0</v>
      </c>
      <c r="O40" s="59">
        <v>4903.25</v>
      </c>
      <c r="P40" s="11"/>
      <c r="Q40" s="61">
        <v>1900000</v>
      </c>
      <c r="R40" s="56">
        <f>Q40/(E40+M40)</f>
        <v>193.62070722510956</v>
      </c>
      <c r="S40" s="63">
        <v>1.2609999999999999</v>
      </c>
      <c r="T40" s="100" t="s">
        <v>89</v>
      </c>
      <c r="U40" s="48">
        <v>900000</v>
      </c>
      <c r="V40" s="49">
        <f t="shared" si="5"/>
        <v>713719.27042030136</v>
      </c>
      <c r="W40" s="48">
        <v>250000</v>
      </c>
      <c r="X40" s="50">
        <f t="shared" si="6"/>
        <v>198255.35289452816</v>
      </c>
      <c r="Y40" s="35">
        <v>0</v>
      </c>
      <c r="Z40" s="51">
        <f t="shared" si="7"/>
        <v>0</v>
      </c>
      <c r="AA40" s="14">
        <v>0</v>
      </c>
      <c r="AB40" s="52">
        <f t="shared" si="8"/>
        <v>0</v>
      </c>
    </row>
    <row r="41" spans="3:28" ht="79.900000000000006" customHeight="1" x14ac:dyDescent="0.25">
      <c r="C41" s="53">
        <v>32</v>
      </c>
      <c r="D41" s="42" t="s">
        <v>90</v>
      </c>
      <c r="E41" s="41">
        <v>5050</v>
      </c>
      <c r="F41" s="42">
        <v>4923</v>
      </c>
      <c r="G41" s="114">
        <v>0</v>
      </c>
      <c r="H41" s="115">
        <v>0</v>
      </c>
      <c r="I41" s="116">
        <v>0</v>
      </c>
      <c r="J41" s="59">
        <v>4903.25</v>
      </c>
      <c r="K41" s="90" t="s">
        <v>39</v>
      </c>
      <c r="L41" s="13">
        <v>940000</v>
      </c>
      <c r="M41" s="10">
        <v>180</v>
      </c>
      <c r="N41" s="44">
        <f>L41/M41</f>
        <v>5222.2222222222226</v>
      </c>
      <c r="O41" s="59">
        <v>4903.25</v>
      </c>
      <c r="P41" s="45" t="s">
        <v>26</v>
      </c>
      <c r="Q41" s="61">
        <f>NAI_izvērtējums!F58</f>
        <v>3500000</v>
      </c>
      <c r="R41" s="56">
        <f>Q41/(E41+M41)</f>
        <v>669.21606118546845</v>
      </c>
      <c r="S41" s="63">
        <v>0.77570097780080183</v>
      </c>
      <c r="T41" s="100" t="s">
        <v>91</v>
      </c>
      <c r="U41" s="48">
        <v>450000</v>
      </c>
      <c r="V41" s="49">
        <f t="shared" si="5"/>
        <v>580120.44960391801</v>
      </c>
      <c r="W41" s="48">
        <v>0</v>
      </c>
      <c r="X41" s="50">
        <f t="shared" si="6"/>
        <v>0</v>
      </c>
      <c r="Y41" s="35">
        <v>30000</v>
      </c>
      <c r="Z41" s="51">
        <f t="shared" si="7"/>
        <v>38674.696640261202</v>
      </c>
      <c r="AA41" s="14">
        <v>70000</v>
      </c>
      <c r="AB41" s="52">
        <f t="shared" si="8"/>
        <v>13.861386138613861</v>
      </c>
    </row>
    <row r="42" spans="3:28" ht="115.5" x14ac:dyDescent="0.25">
      <c r="C42" s="53">
        <v>34</v>
      </c>
      <c r="D42" s="42" t="s">
        <v>92</v>
      </c>
      <c r="E42" s="41">
        <v>6000</v>
      </c>
      <c r="F42" s="42">
        <v>6000</v>
      </c>
      <c r="G42" s="8">
        <f>Ieguld_tīklos!E61</f>
        <v>0</v>
      </c>
      <c r="H42" s="9">
        <f>Ieguld_tīklos!F61</f>
        <v>0</v>
      </c>
      <c r="I42" s="44">
        <v>0</v>
      </c>
      <c r="J42" s="60">
        <v>4903.25</v>
      </c>
      <c r="K42" s="117" t="s">
        <v>25</v>
      </c>
      <c r="L42" s="92">
        <f>Ieguld_tīklos!J61</f>
        <v>2788950</v>
      </c>
      <c r="M42" s="93">
        <f>Ieguld_tīklos!K61</f>
        <v>3107</v>
      </c>
      <c r="N42" s="56">
        <f>L42/M42</f>
        <v>897.63437399420661</v>
      </c>
      <c r="O42" s="57">
        <v>4903.25</v>
      </c>
      <c r="P42" s="94" t="s">
        <v>57</v>
      </c>
      <c r="Q42" s="61">
        <f>NAI_izvērtējums!F59</f>
        <v>1000000</v>
      </c>
      <c r="R42" s="56">
        <f>Q42/(E42+M42)</f>
        <v>109.80564401010211</v>
      </c>
      <c r="S42" s="63">
        <v>0.9149687462932693</v>
      </c>
      <c r="T42" s="100" t="s">
        <v>93</v>
      </c>
      <c r="U42" s="48">
        <v>336000</v>
      </c>
      <c r="V42" s="49">
        <f t="shared" si="5"/>
        <v>367225.65810166369</v>
      </c>
      <c r="W42" s="48">
        <v>0</v>
      </c>
      <c r="X42" s="50">
        <f t="shared" si="6"/>
        <v>0</v>
      </c>
      <c r="Y42" s="35">
        <v>0</v>
      </c>
      <c r="Z42" s="51">
        <f t="shared" si="7"/>
        <v>0</v>
      </c>
      <c r="AA42" s="14">
        <v>0</v>
      </c>
      <c r="AB42" s="52">
        <f t="shared" si="8"/>
        <v>0</v>
      </c>
    </row>
    <row r="43" spans="3:28" ht="15" x14ac:dyDescent="0.25">
      <c r="C43" s="53">
        <v>35</v>
      </c>
      <c r="D43" s="42" t="s">
        <v>94</v>
      </c>
      <c r="E43" s="41">
        <v>2518</v>
      </c>
      <c r="F43" s="42">
        <v>2518</v>
      </c>
      <c r="G43" s="8">
        <f>Ieguld_tīklos!E66</f>
        <v>0</v>
      </c>
      <c r="H43" s="9">
        <f>Ieguld_tīklos!F66</f>
        <v>0</v>
      </c>
      <c r="I43" s="44">
        <v>0</v>
      </c>
      <c r="J43" s="60">
        <v>4903.25</v>
      </c>
      <c r="K43" s="117" t="s">
        <v>25</v>
      </c>
      <c r="L43" s="13">
        <f>Ieguld_tīklos!J66</f>
        <v>0</v>
      </c>
      <c r="M43" s="10">
        <f>Ieguld_tīklos!K66</f>
        <v>0</v>
      </c>
      <c r="N43" s="44">
        <v>0</v>
      </c>
      <c r="O43" s="59">
        <v>4903.25</v>
      </c>
      <c r="P43" s="11"/>
      <c r="Q43" s="14">
        <f>NAI_izvērtējums!F60</f>
        <v>0</v>
      </c>
      <c r="R43" s="15"/>
      <c r="S43" s="46" t="s">
        <v>58</v>
      </c>
      <c r="T43" s="47"/>
      <c r="U43" s="48">
        <v>40000</v>
      </c>
      <c r="V43" s="49" t="e">
        <f t="shared" si="5"/>
        <v>#VALUE!</v>
      </c>
      <c r="W43" s="48">
        <v>0</v>
      </c>
      <c r="X43" s="50" t="e">
        <f t="shared" si="6"/>
        <v>#VALUE!</v>
      </c>
      <c r="Y43" s="35">
        <v>0</v>
      </c>
      <c r="Z43" s="51" t="e">
        <f t="shared" si="7"/>
        <v>#VALUE!</v>
      </c>
      <c r="AA43" s="14">
        <v>40000</v>
      </c>
      <c r="AB43" s="52">
        <f t="shared" si="8"/>
        <v>15.885623510722796</v>
      </c>
    </row>
    <row r="44" spans="3:28" ht="77.25" x14ac:dyDescent="0.25">
      <c r="C44" s="53">
        <v>36</v>
      </c>
      <c r="D44" s="42" t="s">
        <v>95</v>
      </c>
      <c r="E44" s="41">
        <v>6486</v>
      </c>
      <c r="F44" s="42">
        <v>6094</v>
      </c>
      <c r="G44" s="54">
        <f>Ieguld_tīklos!E67</f>
        <v>724500</v>
      </c>
      <c r="H44" s="55">
        <f>Ieguld_tīklos!F67</f>
        <v>304</v>
      </c>
      <c r="I44" s="56">
        <f>G44/H44</f>
        <v>2383.2236842105262</v>
      </c>
      <c r="J44" s="57">
        <v>3290.61</v>
      </c>
      <c r="K44" s="58" t="s">
        <v>29</v>
      </c>
      <c r="L44" s="13">
        <f>Ieguld_tīklos!J67</f>
        <v>0</v>
      </c>
      <c r="M44" s="10">
        <f>Ieguld_tīklos!K67</f>
        <v>0</v>
      </c>
      <c r="N44" s="44">
        <v>0</v>
      </c>
      <c r="O44" s="59">
        <v>3290.61</v>
      </c>
      <c r="P44" s="11"/>
      <c r="Q44" s="14">
        <f>NAI_izvērtējums!F61</f>
        <v>1500000</v>
      </c>
      <c r="R44" s="15"/>
      <c r="S44" s="46">
        <v>0.63431624004493492</v>
      </c>
      <c r="T44" s="47" t="s">
        <v>96</v>
      </c>
      <c r="U44" s="48">
        <v>381000</v>
      </c>
      <c r="V44" s="49">
        <f t="shared" si="5"/>
        <v>600646.76883096981</v>
      </c>
      <c r="W44" s="48">
        <v>80000</v>
      </c>
      <c r="X44" s="50">
        <f t="shared" si="6"/>
        <v>126120.05644744773</v>
      </c>
      <c r="Y44" s="35">
        <v>0</v>
      </c>
      <c r="Z44" s="51">
        <f t="shared" si="7"/>
        <v>0</v>
      </c>
      <c r="AA44" s="14">
        <v>0</v>
      </c>
      <c r="AB44" s="52">
        <f t="shared" si="8"/>
        <v>0</v>
      </c>
    </row>
    <row r="45" spans="3:28" ht="15" x14ac:dyDescent="0.25">
      <c r="C45" s="53">
        <v>37</v>
      </c>
      <c r="D45" s="42" t="s">
        <v>97</v>
      </c>
      <c r="E45" s="41">
        <v>2899</v>
      </c>
      <c r="F45" s="42">
        <v>2899</v>
      </c>
      <c r="G45" s="8">
        <f>Ieguld_tīklos!E72</f>
        <v>0</v>
      </c>
      <c r="H45" s="9">
        <f>Ieguld_tīklos!F72</f>
        <v>0</v>
      </c>
      <c r="I45" s="44">
        <v>0</v>
      </c>
      <c r="J45" s="60">
        <v>4132.54</v>
      </c>
      <c r="K45" s="117" t="s">
        <v>25</v>
      </c>
      <c r="L45" s="13">
        <f>Ieguld_tīklos!J72</f>
        <v>0</v>
      </c>
      <c r="M45" s="10">
        <f>Ieguld_tīklos!K72</f>
        <v>0</v>
      </c>
      <c r="N45" s="44">
        <v>0</v>
      </c>
      <c r="O45" s="59">
        <v>4132.54</v>
      </c>
      <c r="P45" s="11"/>
      <c r="Q45" s="14">
        <f>NAI_izvērtējums!F62</f>
        <v>0</v>
      </c>
      <c r="R45" s="15"/>
      <c r="S45" s="46">
        <v>0.34789832162531792</v>
      </c>
      <c r="T45" s="47"/>
      <c r="U45" s="48">
        <v>1800000</v>
      </c>
      <c r="V45" s="49">
        <f t="shared" si="5"/>
        <v>5173925.5067133587</v>
      </c>
      <c r="W45" s="48">
        <v>0</v>
      </c>
      <c r="X45" s="50">
        <f t="shared" si="6"/>
        <v>0</v>
      </c>
      <c r="Y45" s="35">
        <v>30000</v>
      </c>
      <c r="Z45" s="51">
        <f t="shared" si="7"/>
        <v>86232.091778555972</v>
      </c>
      <c r="AA45" s="14">
        <v>0</v>
      </c>
      <c r="AB45" s="52">
        <f t="shared" si="8"/>
        <v>0</v>
      </c>
    </row>
    <row r="46" spans="3:28" ht="79.5" x14ac:dyDescent="0.25">
      <c r="C46" s="53">
        <v>38</v>
      </c>
      <c r="D46" s="42" t="s">
        <v>98</v>
      </c>
      <c r="E46" s="41">
        <v>3763</v>
      </c>
      <c r="F46" s="42">
        <v>3763</v>
      </c>
      <c r="G46" s="8">
        <f>Ieguld_tīklos!E73</f>
        <v>0</v>
      </c>
      <c r="H46" s="9">
        <f>Ieguld_tīklos!F73</f>
        <v>0</v>
      </c>
      <c r="I46" s="44">
        <v>0</v>
      </c>
      <c r="J46" s="60">
        <v>4903.25</v>
      </c>
      <c r="K46" s="117" t="s">
        <v>25</v>
      </c>
      <c r="L46" s="92">
        <f>Ieguld_tīklos!J73</f>
        <v>1810000</v>
      </c>
      <c r="M46" s="93">
        <f>Ieguld_tīklos!K73</f>
        <v>666</v>
      </c>
      <c r="N46" s="56">
        <f>L46/M46</f>
        <v>2717.7177177177177</v>
      </c>
      <c r="O46" s="57">
        <v>4903.25</v>
      </c>
      <c r="P46" s="94" t="s">
        <v>57</v>
      </c>
      <c r="Q46" s="14">
        <f>NAI_izvērtējums!F63</f>
        <v>1800000</v>
      </c>
      <c r="R46" s="15"/>
      <c r="S46" s="46">
        <v>0.36214602564046955</v>
      </c>
      <c r="T46" s="47" t="s">
        <v>99</v>
      </c>
      <c r="U46" s="48">
        <v>116000</v>
      </c>
      <c r="V46" s="49">
        <f t="shared" si="5"/>
        <v>320312.77934045921</v>
      </c>
      <c r="W46" s="48">
        <v>120000</v>
      </c>
      <c r="X46" s="50">
        <f t="shared" si="6"/>
        <v>331358.04759357846</v>
      </c>
      <c r="Y46" s="35">
        <v>0</v>
      </c>
      <c r="Z46" s="51">
        <f t="shared" si="7"/>
        <v>0</v>
      </c>
      <c r="AA46" s="14">
        <v>100000</v>
      </c>
      <c r="AB46" s="52">
        <f t="shared" si="8"/>
        <v>26.574541589157587</v>
      </c>
    </row>
    <row r="47" spans="3:28" ht="57" x14ac:dyDescent="0.25">
      <c r="C47" s="53">
        <v>39</v>
      </c>
      <c r="D47" s="42" t="s">
        <v>100</v>
      </c>
      <c r="E47" s="41">
        <v>2296</v>
      </c>
      <c r="F47" s="42">
        <v>1701</v>
      </c>
      <c r="G47" s="8">
        <f>Ieguld_tīklos!E78</f>
        <v>1620550</v>
      </c>
      <c r="H47" s="9">
        <f>Ieguld_tīklos!F78</f>
        <v>410</v>
      </c>
      <c r="I47" s="44">
        <f>G47/H47</f>
        <v>3952.560975609756</v>
      </c>
      <c r="J47" s="60">
        <v>3290.61</v>
      </c>
      <c r="K47" s="90" t="s">
        <v>36</v>
      </c>
      <c r="L47" s="13">
        <f>Ieguld_tīklos!J78</f>
        <v>0</v>
      </c>
      <c r="M47" s="10">
        <f>Ieguld_tīklos!K78</f>
        <v>0</v>
      </c>
      <c r="N47" s="44">
        <v>0</v>
      </c>
      <c r="O47" s="59">
        <v>3290.61</v>
      </c>
      <c r="P47" s="11"/>
      <c r="Q47" s="14">
        <f>NAI_izvērtējums!F64</f>
        <v>0</v>
      </c>
      <c r="R47" s="15"/>
      <c r="S47" s="46">
        <v>0.34154150896816088</v>
      </c>
      <c r="T47" s="47"/>
      <c r="U47" s="48">
        <v>0</v>
      </c>
      <c r="V47" s="49">
        <f t="shared" si="5"/>
        <v>0</v>
      </c>
      <c r="W47" s="48">
        <v>0</v>
      </c>
      <c r="X47" s="50">
        <f t="shared" si="6"/>
        <v>0</v>
      </c>
      <c r="Y47" s="35">
        <v>0</v>
      </c>
      <c r="Z47" s="51">
        <f t="shared" si="7"/>
        <v>0</v>
      </c>
      <c r="AA47" s="14">
        <v>0</v>
      </c>
      <c r="AB47" s="52">
        <f t="shared" si="8"/>
        <v>0</v>
      </c>
    </row>
    <row r="48" spans="3:28" ht="79.5" x14ac:dyDescent="0.25">
      <c r="C48" s="53">
        <v>40</v>
      </c>
      <c r="D48" s="42" t="s">
        <v>101</v>
      </c>
      <c r="E48" s="41">
        <v>1393</v>
      </c>
      <c r="F48" s="42">
        <v>1323</v>
      </c>
      <c r="G48" s="8">
        <f>Ieguld_tīklos!E83</f>
        <v>0</v>
      </c>
      <c r="H48" s="9">
        <f>Ieguld_tīklos!F83</f>
        <v>0</v>
      </c>
      <c r="I48" s="44">
        <v>0</v>
      </c>
      <c r="J48" s="60">
        <v>4132.54</v>
      </c>
      <c r="K48" s="90" t="s">
        <v>39</v>
      </c>
      <c r="L48" s="13">
        <f>Ieguld_tīklos!J83</f>
        <v>0</v>
      </c>
      <c r="M48" s="10">
        <f>Ieguld_tīklos!K83</f>
        <v>0</v>
      </c>
      <c r="N48" s="44">
        <v>0</v>
      </c>
      <c r="O48" s="59">
        <v>4132.54</v>
      </c>
      <c r="P48" s="11"/>
      <c r="Q48" s="14">
        <f>NAI_izvērtējums!F65</f>
        <v>0</v>
      </c>
      <c r="R48" s="15"/>
      <c r="S48" s="46">
        <v>0.67197671498611522</v>
      </c>
      <c r="T48" s="47"/>
      <c r="U48" s="48">
        <v>0</v>
      </c>
      <c r="V48" s="49">
        <f t="shared" si="5"/>
        <v>0</v>
      </c>
      <c r="W48" s="48">
        <v>0</v>
      </c>
      <c r="X48" s="50">
        <f t="shared" si="6"/>
        <v>0</v>
      </c>
      <c r="Y48" s="35">
        <v>0</v>
      </c>
      <c r="Z48" s="51">
        <f t="shared" si="7"/>
        <v>0</v>
      </c>
      <c r="AA48" s="14">
        <v>0</v>
      </c>
      <c r="AB48" s="52">
        <f t="shared" si="8"/>
        <v>0</v>
      </c>
    </row>
    <row r="49" spans="3:28" ht="57" x14ac:dyDescent="0.25">
      <c r="C49" s="53">
        <v>41</v>
      </c>
      <c r="D49" s="42" t="s">
        <v>102</v>
      </c>
      <c r="E49" s="41">
        <v>1619</v>
      </c>
      <c r="F49" s="42">
        <v>1520</v>
      </c>
      <c r="G49" s="8">
        <f>Ieguld_tīklos!E84</f>
        <v>725000</v>
      </c>
      <c r="H49" s="9">
        <f>Ieguld_tīklos!F84</f>
        <v>99</v>
      </c>
      <c r="I49" s="44">
        <f>G49/H49</f>
        <v>7323.2323232323233</v>
      </c>
      <c r="J49" s="60">
        <v>3449.01</v>
      </c>
      <c r="K49" s="90" t="s">
        <v>36</v>
      </c>
      <c r="L49" s="13">
        <f>Ieguld_tīklos!J84</f>
        <v>0</v>
      </c>
      <c r="M49" s="10">
        <f>Ieguld_tīklos!K84</f>
        <v>0</v>
      </c>
      <c r="N49" s="44">
        <v>0</v>
      </c>
      <c r="O49" s="59">
        <v>3449.01</v>
      </c>
      <c r="P49" s="11"/>
      <c r="Q49" s="14">
        <f>NAI_izvērtējums!F66</f>
        <v>0</v>
      </c>
      <c r="R49" s="15"/>
      <c r="S49" s="46">
        <v>0.40417909747776165</v>
      </c>
      <c r="T49" s="47"/>
      <c r="U49" s="48">
        <v>224500</v>
      </c>
      <c r="V49" s="49">
        <f t="shared" si="5"/>
        <v>555446.8338441283</v>
      </c>
      <c r="W49" s="48">
        <v>30000</v>
      </c>
      <c r="X49" s="50">
        <f t="shared" si="6"/>
        <v>74224.521226386845</v>
      </c>
      <c r="Y49" s="35">
        <v>0</v>
      </c>
      <c r="Z49" s="51">
        <f t="shared" si="7"/>
        <v>0</v>
      </c>
      <c r="AA49" s="14">
        <v>0</v>
      </c>
      <c r="AB49" s="52">
        <f t="shared" si="8"/>
        <v>0</v>
      </c>
    </row>
    <row r="50" spans="3:28" ht="72.599999999999994" customHeight="1" x14ac:dyDescent="0.25">
      <c r="C50" s="53">
        <v>42</v>
      </c>
      <c r="D50" s="42" t="s">
        <v>103</v>
      </c>
      <c r="E50" s="41">
        <v>4044</v>
      </c>
      <c r="F50" s="42">
        <v>3983</v>
      </c>
      <c r="G50" s="8">
        <f>Ieguld_tīklos!E89</f>
        <v>0</v>
      </c>
      <c r="H50" s="9">
        <f>Ieguld_tīklos!F89</f>
        <v>0</v>
      </c>
      <c r="I50" s="44">
        <v>0</v>
      </c>
      <c r="J50" s="60">
        <v>4132.54</v>
      </c>
      <c r="K50" s="90" t="s">
        <v>39</v>
      </c>
      <c r="L50" s="13">
        <f>Ieguld_tīklos!J89</f>
        <v>0</v>
      </c>
      <c r="M50" s="10">
        <f>Ieguld_tīklos!K89</f>
        <v>0</v>
      </c>
      <c r="N50" s="44">
        <v>0</v>
      </c>
      <c r="O50" s="59">
        <v>4132.54</v>
      </c>
      <c r="P50" s="11"/>
      <c r="Q50" s="14">
        <f>NAI_izvērtējums!F67</f>
        <v>1200000</v>
      </c>
      <c r="R50" s="15"/>
      <c r="S50" s="46">
        <v>0.59857620846797677</v>
      </c>
      <c r="T50" s="47" t="s">
        <v>104</v>
      </c>
      <c r="U50" s="48">
        <v>0</v>
      </c>
      <c r="V50" s="49">
        <f t="shared" si="5"/>
        <v>0</v>
      </c>
      <c r="W50" s="48">
        <v>0</v>
      </c>
      <c r="X50" s="50">
        <f t="shared" si="6"/>
        <v>0</v>
      </c>
      <c r="Y50" s="35">
        <v>0</v>
      </c>
      <c r="Z50" s="51">
        <f t="shared" si="7"/>
        <v>0</v>
      </c>
      <c r="AA50" s="14">
        <v>0</v>
      </c>
      <c r="AB50" s="52">
        <f t="shared" si="8"/>
        <v>0</v>
      </c>
    </row>
    <row r="51" spans="3:28" ht="34.5" x14ac:dyDescent="0.25">
      <c r="C51" s="74">
        <v>43</v>
      </c>
      <c r="D51" s="42" t="s">
        <v>105</v>
      </c>
      <c r="E51" s="41">
        <v>4892</v>
      </c>
      <c r="F51" s="42">
        <v>4892</v>
      </c>
      <c r="G51" s="8">
        <f>Ieguld_tīklos!E90</f>
        <v>0</v>
      </c>
      <c r="H51" s="9">
        <f>Ieguld_tīklos!F90</f>
        <v>0</v>
      </c>
      <c r="I51" s="44">
        <v>0</v>
      </c>
      <c r="J51" s="60">
        <v>4126.79</v>
      </c>
      <c r="K51" s="43" t="s">
        <v>25</v>
      </c>
      <c r="L51" s="13">
        <f>Ieguld_tīklos!J90</f>
        <v>1766500</v>
      </c>
      <c r="M51" s="10">
        <f>Ieguld_tīklos!K90</f>
        <v>250</v>
      </c>
      <c r="N51" s="44">
        <f>L51/M51</f>
        <v>7066</v>
      </c>
      <c r="O51" s="59">
        <v>4126.79</v>
      </c>
      <c r="P51" s="45" t="s">
        <v>26</v>
      </c>
      <c r="Q51" s="14">
        <f>NAI_izvērtējums!F68</f>
        <v>0</v>
      </c>
      <c r="R51" s="15"/>
      <c r="S51" s="46">
        <v>0.54795829771373972</v>
      </c>
      <c r="T51" s="47"/>
      <c r="U51" s="48">
        <v>3140280</v>
      </c>
      <c r="V51" s="49">
        <f t="shared" si="5"/>
        <v>5730874.0703485459</v>
      </c>
      <c r="W51" s="48">
        <v>0</v>
      </c>
      <c r="X51" s="50">
        <f t="shared" si="6"/>
        <v>0</v>
      </c>
      <c r="Y51" s="35">
        <v>0</v>
      </c>
      <c r="Z51" s="51">
        <f t="shared" si="7"/>
        <v>0</v>
      </c>
      <c r="AA51" s="14">
        <v>0</v>
      </c>
      <c r="AB51" s="52">
        <f t="shared" si="8"/>
        <v>0</v>
      </c>
    </row>
    <row r="52" spans="3:28" ht="90" x14ac:dyDescent="0.25">
      <c r="C52" s="74">
        <v>44</v>
      </c>
      <c r="D52" s="111" t="s">
        <v>106</v>
      </c>
      <c r="E52" s="112">
        <v>6650</v>
      </c>
      <c r="F52" s="111">
        <v>6116</v>
      </c>
      <c r="G52" s="114">
        <f>Ieguld_tīklos!E95</f>
        <v>3772000</v>
      </c>
      <c r="H52" s="9">
        <f>Ieguld_tīklos!F95</f>
        <v>534</v>
      </c>
      <c r="I52" s="44">
        <f t="shared" ref="I52:I60" si="9">G52/H52</f>
        <v>7063.6704119850183</v>
      </c>
      <c r="J52" s="60">
        <v>4903.25</v>
      </c>
      <c r="K52" s="90" t="s">
        <v>36</v>
      </c>
      <c r="L52" s="13">
        <f>Ieguld_tīklos!J95</f>
        <v>0</v>
      </c>
      <c r="M52" s="10">
        <f>Ieguld_tīklos!K95</f>
        <v>0</v>
      </c>
      <c r="N52" s="44">
        <v>0</v>
      </c>
      <c r="O52" s="59">
        <v>4903.25</v>
      </c>
      <c r="P52" s="11"/>
      <c r="Q52" s="61">
        <f>NAI_izvērtējums!F69</f>
        <v>1300000</v>
      </c>
      <c r="R52" s="56">
        <f>Q52/(E52+M52)</f>
        <v>195.48872180451127</v>
      </c>
      <c r="S52" s="63">
        <v>1.1986225364092484</v>
      </c>
      <c r="T52" s="100" t="s">
        <v>107</v>
      </c>
      <c r="U52" s="48">
        <v>850000</v>
      </c>
      <c r="V52" s="49">
        <f t="shared" si="5"/>
        <v>709147.35388371057</v>
      </c>
      <c r="W52" s="48">
        <v>500000</v>
      </c>
      <c r="X52" s="50">
        <f t="shared" si="6"/>
        <v>417145.50228453561</v>
      </c>
      <c r="Y52" s="35">
        <v>0</v>
      </c>
      <c r="Z52" s="51">
        <f t="shared" si="7"/>
        <v>0</v>
      </c>
      <c r="AA52" s="14">
        <v>0</v>
      </c>
      <c r="AB52" s="52">
        <f t="shared" si="8"/>
        <v>0</v>
      </c>
    </row>
    <row r="53" spans="3:28" ht="57" x14ac:dyDescent="0.25">
      <c r="C53" s="53">
        <v>45</v>
      </c>
      <c r="D53" s="42" t="s">
        <v>108</v>
      </c>
      <c r="E53" s="41">
        <v>2427</v>
      </c>
      <c r="F53" s="42">
        <v>2204</v>
      </c>
      <c r="G53" s="8">
        <f>Ieguld_tīklos!E100</f>
        <v>1108000</v>
      </c>
      <c r="H53" s="9">
        <f>Ieguld_tīklos!F100</f>
        <v>223</v>
      </c>
      <c r="I53" s="44">
        <f t="shared" si="9"/>
        <v>4968.6098654708521</v>
      </c>
      <c r="J53" s="60">
        <v>3290.61</v>
      </c>
      <c r="K53" s="90" t="s">
        <v>36</v>
      </c>
      <c r="L53" s="13">
        <f>Ieguld_tīklos!J100</f>
        <v>0</v>
      </c>
      <c r="M53" s="10">
        <f>Ieguld_tīklos!K100</f>
        <v>0</v>
      </c>
      <c r="N53" s="44">
        <v>0</v>
      </c>
      <c r="O53" s="59">
        <v>3290.61</v>
      </c>
      <c r="P53" s="11"/>
      <c r="Q53" s="14">
        <v>0</v>
      </c>
      <c r="R53" s="15"/>
      <c r="S53" s="46">
        <v>0.46959300046257491</v>
      </c>
      <c r="T53" s="47"/>
      <c r="U53" s="48">
        <v>0</v>
      </c>
      <c r="V53" s="49">
        <f t="shared" si="5"/>
        <v>0</v>
      </c>
      <c r="W53" s="48">
        <v>0</v>
      </c>
      <c r="X53" s="50">
        <f t="shared" si="6"/>
        <v>0</v>
      </c>
      <c r="Y53" s="35">
        <v>0</v>
      </c>
      <c r="Z53" s="51">
        <f t="shared" si="7"/>
        <v>0</v>
      </c>
      <c r="AA53" s="14">
        <v>0</v>
      </c>
      <c r="AB53" s="52">
        <f t="shared" si="8"/>
        <v>0</v>
      </c>
    </row>
    <row r="54" spans="3:28" ht="45.75" x14ac:dyDescent="0.25">
      <c r="C54" s="53">
        <v>46</v>
      </c>
      <c r="D54" s="42" t="s">
        <v>109</v>
      </c>
      <c r="E54" s="41">
        <v>1989</v>
      </c>
      <c r="F54" s="42">
        <v>1626</v>
      </c>
      <c r="G54" s="54">
        <f>Ieguld_tīklos!E105</f>
        <v>1531500</v>
      </c>
      <c r="H54" s="55">
        <f>Ieguld_tīklos!F105</f>
        <v>360</v>
      </c>
      <c r="I54" s="56">
        <f t="shared" si="9"/>
        <v>4254.166666666667</v>
      </c>
      <c r="J54" s="57">
        <v>4126.79</v>
      </c>
      <c r="K54" s="58" t="s">
        <v>42</v>
      </c>
      <c r="L54" s="13">
        <f>Ieguld_tīklos!J105</f>
        <v>0</v>
      </c>
      <c r="M54" s="10">
        <f>Ieguld_tīklos!K105</f>
        <v>0</v>
      </c>
      <c r="N54" s="44">
        <v>0</v>
      </c>
      <c r="O54" s="59">
        <v>4126.79</v>
      </c>
      <c r="P54" s="11"/>
      <c r="Q54" s="14">
        <v>0</v>
      </c>
      <c r="R54" s="15"/>
      <c r="S54" s="46">
        <v>0.49183835679296534</v>
      </c>
      <c r="T54" s="47"/>
      <c r="U54" s="48">
        <v>0</v>
      </c>
      <c r="V54" s="49">
        <f t="shared" si="5"/>
        <v>0</v>
      </c>
      <c r="W54" s="48">
        <v>0</v>
      </c>
      <c r="X54" s="50">
        <f t="shared" si="6"/>
        <v>0</v>
      </c>
      <c r="Y54" s="35">
        <v>0</v>
      </c>
      <c r="Z54" s="51">
        <f t="shared" si="7"/>
        <v>0</v>
      </c>
      <c r="AA54" s="14">
        <v>0</v>
      </c>
      <c r="AB54" s="52">
        <f t="shared" si="8"/>
        <v>0</v>
      </c>
    </row>
    <row r="55" spans="3:28" ht="57" x14ac:dyDescent="0.25">
      <c r="C55" s="53">
        <v>47</v>
      </c>
      <c r="D55" s="42" t="s">
        <v>110</v>
      </c>
      <c r="E55" s="41">
        <v>3110</v>
      </c>
      <c r="F55" s="42">
        <v>3022</v>
      </c>
      <c r="G55" s="8">
        <f>Ieguld_tīklos!E110</f>
        <v>1021000</v>
      </c>
      <c r="H55" s="9">
        <f>Ieguld_tīklos!F110</f>
        <v>78</v>
      </c>
      <c r="I55" s="44">
        <f t="shared" si="9"/>
        <v>13089.74358974359</v>
      </c>
      <c r="J55" s="60">
        <v>4126.79</v>
      </c>
      <c r="K55" s="90" t="s">
        <v>36</v>
      </c>
      <c r="L55" s="13">
        <f>Ieguld_tīklos!J110</f>
        <v>0</v>
      </c>
      <c r="M55" s="10">
        <f>Ieguld_tīklos!K110</f>
        <v>0</v>
      </c>
      <c r="N55" s="44">
        <v>0</v>
      </c>
      <c r="O55" s="59">
        <v>4126.79</v>
      </c>
      <c r="P55" s="11"/>
      <c r="Q55" s="14">
        <v>0</v>
      </c>
      <c r="R55" s="15"/>
      <c r="S55" s="46">
        <v>0.42111264956676986</v>
      </c>
      <c r="T55" s="47"/>
      <c r="U55" s="48">
        <v>0</v>
      </c>
      <c r="V55" s="49">
        <f t="shared" si="5"/>
        <v>0</v>
      </c>
      <c r="W55" s="48">
        <v>0</v>
      </c>
      <c r="X55" s="50">
        <f t="shared" si="6"/>
        <v>0</v>
      </c>
      <c r="Y55" s="35">
        <v>0</v>
      </c>
      <c r="Z55" s="51">
        <f t="shared" si="7"/>
        <v>0</v>
      </c>
      <c r="AA55" s="14">
        <v>0</v>
      </c>
      <c r="AB55" s="52">
        <f t="shared" si="8"/>
        <v>0</v>
      </c>
    </row>
    <row r="56" spans="3:28" ht="34.5" x14ac:dyDescent="0.25">
      <c r="C56" s="53">
        <v>48</v>
      </c>
      <c r="D56" s="42" t="s">
        <v>111</v>
      </c>
      <c r="E56" s="41">
        <v>666</v>
      </c>
      <c r="F56" s="42">
        <v>550</v>
      </c>
      <c r="G56" s="54">
        <f>Ieguld_tīklos!E115</f>
        <v>160000</v>
      </c>
      <c r="H56" s="55">
        <f>Ieguld_tīklos!F115</f>
        <v>80</v>
      </c>
      <c r="I56" s="56">
        <f t="shared" si="9"/>
        <v>2000</v>
      </c>
      <c r="J56" s="57">
        <v>3449.01</v>
      </c>
      <c r="K56" s="58" t="s">
        <v>29</v>
      </c>
      <c r="L56" s="13">
        <f>Ieguld_tīklos!J115</f>
        <v>0</v>
      </c>
      <c r="M56" s="10">
        <f>Ieguld_tīklos!K115</f>
        <v>0</v>
      </c>
      <c r="N56" s="44">
        <v>0</v>
      </c>
      <c r="O56" s="59">
        <v>3449.01</v>
      </c>
      <c r="P56" s="11"/>
      <c r="Q56" s="14">
        <v>0</v>
      </c>
      <c r="R56" s="15"/>
      <c r="S56" s="46">
        <v>0.23246359361580915</v>
      </c>
      <c r="T56" s="47"/>
      <c r="U56" s="48">
        <v>0</v>
      </c>
      <c r="V56" s="49">
        <f t="shared" si="5"/>
        <v>0</v>
      </c>
      <c r="W56" s="48">
        <v>0</v>
      </c>
      <c r="X56" s="50">
        <f t="shared" si="6"/>
        <v>0</v>
      </c>
      <c r="Y56" s="35">
        <v>0</v>
      </c>
      <c r="Z56" s="51">
        <f t="shared" si="7"/>
        <v>0</v>
      </c>
      <c r="AA56" s="14">
        <v>0</v>
      </c>
      <c r="AB56" s="52">
        <f t="shared" si="8"/>
        <v>0</v>
      </c>
    </row>
    <row r="57" spans="3:28" ht="64.5" x14ac:dyDescent="0.25">
      <c r="C57" s="74">
        <v>49</v>
      </c>
      <c r="D57" s="111" t="s">
        <v>112</v>
      </c>
      <c r="E57" s="112">
        <v>3585</v>
      </c>
      <c r="F57" s="111">
        <v>3306</v>
      </c>
      <c r="G57" s="114">
        <f>Ieguld_tīklos!E117</f>
        <v>797800</v>
      </c>
      <c r="H57" s="9">
        <f>Ieguld_tīklos!F117</f>
        <v>136</v>
      </c>
      <c r="I57" s="44">
        <f t="shared" si="9"/>
        <v>5866.1764705882351</v>
      </c>
      <c r="J57" s="60">
        <v>4132.54</v>
      </c>
      <c r="K57" s="90" t="s">
        <v>36</v>
      </c>
      <c r="L57" s="13">
        <f>Ieguld_tīklos!J117</f>
        <v>0</v>
      </c>
      <c r="M57" s="10">
        <f>Ieguld_tīklos!K117</f>
        <v>0</v>
      </c>
      <c r="N57" s="44">
        <v>0</v>
      </c>
      <c r="O57" s="59">
        <v>4132.54</v>
      </c>
      <c r="P57" s="11"/>
      <c r="Q57" s="14">
        <v>0</v>
      </c>
      <c r="R57" s="15"/>
      <c r="S57" s="46">
        <v>0.75923257176744374</v>
      </c>
      <c r="T57" s="47" t="s">
        <v>113</v>
      </c>
      <c r="U57" s="48">
        <v>323700</v>
      </c>
      <c r="V57" s="49">
        <f t="shared" si="5"/>
        <v>426351.5713590206</v>
      </c>
      <c r="W57" s="48">
        <v>0</v>
      </c>
      <c r="X57" s="50">
        <f t="shared" si="6"/>
        <v>0</v>
      </c>
      <c r="Y57" s="35">
        <v>0</v>
      </c>
      <c r="Z57" s="51">
        <f t="shared" si="7"/>
        <v>0</v>
      </c>
      <c r="AA57" s="14">
        <v>0</v>
      </c>
      <c r="AB57" s="52">
        <f t="shared" si="8"/>
        <v>0</v>
      </c>
    </row>
    <row r="58" spans="3:28" ht="34.5" x14ac:dyDescent="0.25">
      <c r="C58" s="74">
        <v>50</v>
      </c>
      <c r="D58" s="111" t="s">
        <v>114</v>
      </c>
      <c r="E58" s="112">
        <v>2077</v>
      </c>
      <c r="F58" s="111">
        <v>1096</v>
      </c>
      <c r="G58" s="54">
        <f>Ieguld_tīklos!E120</f>
        <v>2338000</v>
      </c>
      <c r="H58" s="55">
        <f>Ieguld_tīklos!F120</f>
        <v>980</v>
      </c>
      <c r="I58" s="56">
        <f t="shared" si="9"/>
        <v>2385.7142857142858</v>
      </c>
      <c r="J58" s="57">
        <v>3290.61</v>
      </c>
      <c r="K58" s="58" t="s">
        <v>29</v>
      </c>
      <c r="L58" s="13">
        <f>Ieguld_tīklos!J120</f>
        <v>0</v>
      </c>
      <c r="M58" s="10">
        <f>Ieguld_tīklos!K120</f>
        <v>0</v>
      </c>
      <c r="N58" s="44">
        <v>0</v>
      </c>
      <c r="O58" s="59">
        <v>3290.61</v>
      </c>
      <c r="P58" s="11"/>
      <c r="Q58" s="14">
        <v>0</v>
      </c>
      <c r="R58" s="15"/>
      <c r="S58" s="46">
        <v>0.44487950279046173</v>
      </c>
      <c r="T58" s="47"/>
      <c r="U58" s="48">
        <v>0</v>
      </c>
      <c r="V58" s="49">
        <f t="shared" si="5"/>
        <v>0</v>
      </c>
      <c r="W58" s="48">
        <v>0</v>
      </c>
      <c r="X58" s="50">
        <f t="shared" si="6"/>
        <v>0</v>
      </c>
      <c r="Y58" s="35">
        <v>0</v>
      </c>
      <c r="Z58" s="51">
        <f t="shared" si="7"/>
        <v>0</v>
      </c>
      <c r="AA58" s="14">
        <v>0</v>
      </c>
      <c r="AB58" s="52">
        <f t="shared" si="8"/>
        <v>0</v>
      </c>
    </row>
    <row r="59" spans="3:28" ht="69.75" customHeight="1" x14ac:dyDescent="0.25">
      <c r="C59" s="53">
        <v>51</v>
      </c>
      <c r="D59" s="42" t="s">
        <v>115</v>
      </c>
      <c r="E59" s="41">
        <v>2159</v>
      </c>
      <c r="F59" s="42">
        <v>1532</v>
      </c>
      <c r="G59" s="54">
        <f>Ieguld_tīklos!E125</f>
        <v>2600000</v>
      </c>
      <c r="H59" s="55">
        <f>Ieguld_tīklos!F125</f>
        <v>627</v>
      </c>
      <c r="I59" s="56">
        <f t="shared" si="9"/>
        <v>4146.7304625199358</v>
      </c>
      <c r="J59" s="57">
        <v>4903.25</v>
      </c>
      <c r="K59" s="58" t="s">
        <v>29</v>
      </c>
      <c r="L59" s="13">
        <f>Ieguld_tīklos!J125</f>
        <v>0</v>
      </c>
      <c r="M59" s="10">
        <f>Ieguld_tīklos!K125</f>
        <v>0</v>
      </c>
      <c r="N59" s="44">
        <v>0</v>
      </c>
      <c r="O59" s="59">
        <v>4903.25</v>
      </c>
      <c r="P59" s="11"/>
      <c r="Q59" s="14">
        <v>0</v>
      </c>
      <c r="R59" s="15"/>
      <c r="S59" s="46">
        <v>0.70688900363474372</v>
      </c>
      <c r="T59" s="47" t="s">
        <v>116</v>
      </c>
      <c r="U59" s="48">
        <v>175000</v>
      </c>
      <c r="V59" s="49">
        <f t="shared" si="5"/>
        <v>247563.61904085323</v>
      </c>
      <c r="W59" s="48">
        <v>0</v>
      </c>
      <c r="X59" s="50">
        <f t="shared" si="6"/>
        <v>0</v>
      </c>
      <c r="Y59" s="35">
        <v>0</v>
      </c>
      <c r="Z59" s="51">
        <f t="shared" si="7"/>
        <v>0</v>
      </c>
      <c r="AA59" s="14">
        <v>0</v>
      </c>
      <c r="AB59" s="52">
        <f t="shared" si="8"/>
        <v>0</v>
      </c>
    </row>
    <row r="60" spans="3:28" ht="57" x14ac:dyDescent="0.25">
      <c r="C60" s="74">
        <v>52</v>
      </c>
      <c r="D60" s="111" t="s">
        <v>117</v>
      </c>
      <c r="E60" s="112">
        <v>5672</v>
      </c>
      <c r="F60" s="111">
        <f>3997+1561</f>
        <v>5558</v>
      </c>
      <c r="G60" s="8">
        <f>Ieguld_tīklos!E130</f>
        <v>1902500</v>
      </c>
      <c r="H60" s="9">
        <f>Ieguld_tīklos!F130</f>
        <v>59</v>
      </c>
      <c r="I60" s="44">
        <f t="shared" si="9"/>
        <v>32245.762711864405</v>
      </c>
      <c r="J60" s="60">
        <v>4903.25</v>
      </c>
      <c r="K60" s="90" t="s">
        <v>36</v>
      </c>
      <c r="L60" s="13">
        <f>Ieguld_tīklos!J130</f>
        <v>0</v>
      </c>
      <c r="M60" s="10">
        <f>Ieguld_tīklos!K130</f>
        <v>0</v>
      </c>
      <c r="N60" s="44">
        <v>0</v>
      </c>
      <c r="O60" s="59">
        <v>4903.25</v>
      </c>
      <c r="P60" s="11"/>
      <c r="Q60" s="14">
        <v>0</v>
      </c>
      <c r="R60" s="15"/>
      <c r="S60" s="46">
        <v>0.23461657626784557</v>
      </c>
      <c r="T60" s="47"/>
      <c r="U60" s="48">
        <v>1961120</v>
      </c>
      <c r="V60" s="49">
        <f t="shared" si="5"/>
        <v>8358829.6751936423</v>
      </c>
      <c r="W60" s="48">
        <v>100000</v>
      </c>
      <c r="X60" s="50">
        <f t="shared" si="6"/>
        <v>426227.34331370046</v>
      </c>
      <c r="Y60" s="35">
        <v>0</v>
      </c>
      <c r="Z60" s="51">
        <f t="shared" si="7"/>
        <v>0</v>
      </c>
      <c r="AA60" s="14">
        <v>50000</v>
      </c>
      <c r="AB60" s="52">
        <f t="shared" si="8"/>
        <v>8.8152327221438647</v>
      </c>
    </row>
    <row r="61" spans="3:28" ht="15" x14ac:dyDescent="0.25">
      <c r="C61" s="53">
        <v>53</v>
      </c>
      <c r="D61" s="42" t="s">
        <v>118</v>
      </c>
      <c r="E61" s="41">
        <v>1954</v>
      </c>
      <c r="F61" s="42">
        <v>1954</v>
      </c>
      <c r="G61" s="8">
        <f>Ieguld_tīklos!E135</f>
        <v>0</v>
      </c>
      <c r="H61" s="9">
        <f>Ieguld_tīklos!F135</f>
        <v>0</v>
      </c>
      <c r="I61" s="44">
        <v>0</v>
      </c>
      <c r="J61" s="60">
        <v>3449.01</v>
      </c>
      <c r="K61" s="117" t="s">
        <v>25</v>
      </c>
      <c r="L61" s="13">
        <f>Ieguld_tīklos!J135</f>
        <v>0</v>
      </c>
      <c r="M61" s="10">
        <f>Ieguld_tīklos!K135</f>
        <v>0</v>
      </c>
      <c r="N61" s="44">
        <v>0</v>
      </c>
      <c r="O61" s="59">
        <v>3449.01</v>
      </c>
      <c r="P61" s="11"/>
      <c r="Q61" s="14">
        <v>0</v>
      </c>
      <c r="R61" s="15"/>
      <c r="S61" s="46">
        <v>0.18682226749445632</v>
      </c>
      <c r="T61" s="47"/>
      <c r="U61" s="48">
        <v>0</v>
      </c>
      <c r="V61" s="49">
        <f t="shared" si="5"/>
        <v>0</v>
      </c>
      <c r="W61" s="48">
        <v>0</v>
      </c>
      <c r="X61" s="50">
        <f t="shared" si="6"/>
        <v>0</v>
      </c>
      <c r="Y61" s="35">
        <v>0</v>
      </c>
      <c r="Z61" s="51">
        <f t="shared" si="7"/>
        <v>0</v>
      </c>
      <c r="AA61" s="14">
        <v>0</v>
      </c>
      <c r="AB61" s="52">
        <f t="shared" si="8"/>
        <v>0</v>
      </c>
    </row>
    <row r="62" spans="3:28" ht="15" customHeight="1" x14ac:dyDescent="0.25">
      <c r="C62" s="74">
        <v>54</v>
      </c>
      <c r="D62" s="42" t="s">
        <v>119</v>
      </c>
      <c r="E62" s="41">
        <v>7850</v>
      </c>
      <c r="F62" s="42">
        <v>7850</v>
      </c>
      <c r="G62" s="8">
        <f>Ieguld_tīklos!E136</f>
        <v>0</v>
      </c>
      <c r="H62" s="9">
        <f>Ieguld_tīklos!F136</f>
        <v>0</v>
      </c>
      <c r="I62" s="44">
        <v>0</v>
      </c>
      <c r="J62" s="60">
        <v>3290.61</v>
      </c>
      <c r="K62" s="117" t="s">
        <v>25</v>
      </c>
      <c r="L62" s="13">
        <f>Ieguld_tīklos!J136</f>
        <v>0</v>
      </c>
      <c r="M62" s="10">
        <f>Ieguld_tīklos!K136</f>
        <v>0</v>
      </c>
      <c r="N62" s="44">
        <v>0</v>
      </c>
      <c r="O62" s="59">
        <v>3290.61</v>
      </c>
      <c r="P62" s="11"/>
      <c r="Q62" s="14">
        <v>0</v>
      </c>
      <c r="R62" s="15"/>
      <c r="S62" s="46">
        <v>0.31989240377622385</v>
      </c>
      <c r="T62" s="47"/>
      <c r="U62" s="48">
        <v>0</v>
      </c>
      <c r="V62" s="49">
        <f t="shared" si="5"/>
        <v>0</v>
      </c>
      <c r="W62" s="48">
        <v>0</v>
      </c>
      <c r="X62" s="50">
        <f t="shared" si="6"/>
        <v>0</v>
      </c>
      <c r="Y62" s="35">
        <v>0</v>
      </c>
      <c r="Z62" s="51">
        <f t="shared" si="7"/>
        <v>0</v>
      </c>
      <c r="AA62" s="14">
        <v>0</v>
      </c>
      <c r="AB62" s="52">
        <f t="shared" si="8"/>
        <v>0</v>
      </c>
    </row>
    <row r="63" spans="3:28" ht="34.5" x14ac:dyDescent="0.25">
      <c r="C63" s="74">
        <v>55</v>
      </c>
      <c r="D63" s="42" t="s">
        <v>120</v>
      </c>
      <c r="E63" s="41">
        <v>8252</v>
      </c>
      <c r="F63" s="42">
        <v>7890</v>
      </c>
      <c r="G63" s="54">
        <f>Ieguld_tīklos!E137</f>
        <v>1125000</v>
      </c>
      <c r="H63" s="55">
        <f>Ieguld_tīklos!F137</f>
        <v>350</v>
      </c>
      <c r="I63" s="56">
        <f>G63/H63</f>
        <v>3214.2857142857142</v>
      </c>
      <c r="J63" s="57">
        <v>3290.61</v>
      </c>
      <c r="K63" s="58" t="s">
        <v>29</v>
      </c>
      <c r="L63" s="13">
        <f>Ieguld_tīklos!J137</f>
        <v>0</v>
      </c>
      <c r="M63" s="10">
        <f>Ieguld_tīklos!K137</f>
        <v>0</v>
      </c>
      <c r="N63" s="44">
        <v>0</v>
      </c>
      <c r="O63" s="59">
        <v>3290.61</v>
      </c>
      <c r="P63" s="11"/>
      <c r="Q63" s="14">
        <v>0</v>
      </c>
      <c r="R63" s="15"/>
      <c r="S63" s="46">
        <v>0.25172449410918968</v>
      </c>
      <c r="T63" s="47"/>
      <c r="U63" s="48">
        <v>1550000</v>
      </c>
      <c r="V63" s="49">
        <f t="shared" si="5"/>
        <v>6157525.5339580178</v>
      </c>
      <c r="W63" s="48">
        <v>400000</v>
      </c>
      <c r="X63" s="50">
        <f t="shared" si="6"/>
        <v>1589038.8474730367</v>
      </c>
      <c r="Y63" s="35">
        <v>350000</v>
      </c>
      <c r="Z63" s="51">
        <f t="shared" si="7"/>
        <v>1390408.9915389072</v>
      </c>
      <c r="AA63" s="14">
        <v>20000</v>
      </c>
      <c r="AB63" s="52">
        <f t="shared" si="8"/>
        <v>2.423654871546292</v>
      </c>
    </row>
    <row r="64" spans="3:28" ht="68.45" customHeight="1" x14ac:dyDescent="0.25">
      <c r="C64" s="53">
        <v>56</v>
      </c>
      <c r="D64" s="42" t="s">
        <v>121</v>
      </c>
      <c r="E64" s="41">
        <v>2543</v>
      </c>
      <c r="F64" s="42">
        <v>2543</v>
      </c>
      <c r="G64" s="8">
        <f>Ieguld_tīklos!E142</f>
        <v>0</v>
      </c>
      <c r="H64" s="9">
        <f>Ieguld_tīklos!F142</f>
        <v>0</v>
      </c>
      <c r="I64" s="44">
        <v>0</v>
      </c>
      <c r="J64" s="60">
        <v>3290.61</v>
      </c>
      <c r="K64" s="117" t="s">
        <v>25</v>
      </c>
      <c r="L64" s="13">
        <f>Ieguld_tīklos!J142</f>
        <v>0</v>
      </c>
      <c r="M64" s="10">
        <f>Ieguld_tīklos!K142</f>
        <v>0</v>
      </c>
      <c r="N64" s="44">
        <v>0</v>
      </c>
      <c r="O64" s="59">
        <v>3290.61</v>
      </c>
      <c r="P64" s="11"/>
      <c r="Q64" s="118" t="str">
        <f>NAI_izvērtējums!E82</f>
        <v>NAI celtas un pēdējo reizi modernizētas 1988.g.</v>
      </c>
      <c r="R64" s="119"/>
      <c r="S64" s="46">
        <v>0.72527811616902438</v>
      </c>
      <c r="T64" s="47" t="s">
        <v>123</v>
      </c>
      <c r="U64" s="48">
        <v>0</v>
      </c>
      <c r="V64" s="49">
        <f t="shared" si="5"/>
        <v>0</v>
      </c>
      <c r="W64" s="48">
        <v>0</v>
      </c>
      <c r="X64" s="50">
        <f t="shared" si="6"/>
        <v>0</v>
      </c>
      <c r="Y64" s="120">
        <v>0</v>
      </c>
      <c r="Z64" s="51">
        <f t="shared" si="7"/>
        <v>0</v>
      </c>
      <c r="AA64" s="118">
        <v>0</v>
      </c>
      <c r="AB64" s="52">
        <f t="shared" si="8"/>
        <v>0</v>
      </c>
    </row>
    <row r="65" spans="3:28" ht="15" x14ac:dyDescent="0.25">
      <c r="C65" s="53">
        <v>57</v>
      </c>
      <c r="D65" s="42" t="s">
        <v>124</v>
      </c>
      <c r="E65" s="41">
        <v>1620</v>
      </c>
      <c r="F65" s="42">
        <v>1620</v>
      </c>
      <c r="G65" s="8">
        <f>Ieguld_tīklos!E143</f>
        <v>0</v>
      </c>
      <c r="H65" s="9">
        <f>Ieguld_tīklos!F143</f>
        <v>0</v>
      </c>
      <c r="I65" s="44">
        <v>0</v>
      </c>
      <c r="J65" s="60">
        <v>4903.25</v>
      </c>
      <c r="K65" s="117" t="s">
        <v>25</v>
      </c>
      <c r="L65" s="13">
        <f>Ieguld_tīklos!J143</f>
        <v>0</v>
      </c>
      <c r="M65" s="10">
        <f>Ieguld_tīklos!K143</f>
        <v>0</v>
      </c>
      <c r="N65" s="44">
        <v>0</v>
      </c>
      <c r="O65" s="59">
        <v>4903.25</v>
      </c>
      <c r="P65" s="11"/>
      <c r="Q65" s="14">
        <v>0</v>
      </c>
      <c r="R65" s="15"/>
      <c r="S65" s="46">
        <v>0.1324467008824724</v>
      </c>
      <c r="T65" s="47"/>
      <c r="U65" s="48">
        <v>3406690</v>
      </c>
      <c r="V65" s="49">
        <f t="shared" si="5"/>
        <v>25721214.475722976</v>
      </c>
      <c r="W65" s="48">
        <v>150000</v>
      </c>
      <c r="X65" s="50">
        <f t="shared" si="6"/>
        <v>1132531.0407928065</v>
      </c>
      <c r="Y65" s="35">
        <v>0</v>
      </c>
      <c r="Z65" s="51">
        <f t="shared" si="7"/>
        <v>0</v>
      </c>
      <c r="AA65" s="14">
        <v>0</v>
      </c>
      <c r="AB65" s="52">
        <f t="shared" si="8"/>
        <v>0</v>
      </c>
    </row>
    <row r="66" spans="3:28" ht="75" customHeight="1" x14ac:dyDescent="0.25">
      <c r="C66" s="53">
        <v>58</v>
      </c>
      <c r="D66" s="42" t="s">
        <v>125</v>
      </c>
      <c r="E66" s="41">
        <v>3750</v>
      </c>
      <c r="F66" s="42">
        <v>3712</v>
      </c>
      <c r="G66" s="8">
        <f>Ieguld_tīklos!E144</f>
        <v>0</v>
      </c>
      <c r="H66" s="9">
        <f>Ieguld_tīklos!F144</f>
        <v>0</v>
      </c>
      <c r="I66" s="44">
        <v>0</v>
      </c>
      <c r="J66" s="60">
        <v>4126.79</v>
      </c>
      <c r="K66" s="90" t="s">
        <v>39</v>
      </c>
      <c r="L66" s="92">
        <f>Ieguld_tīklos!J144</f>
        <v>780300</v>
      </c>
      <c r="M66" s="93">
        <f>Ieguld_tīklos!K144</f>
        <v>377</v>
      </c>
      <c r="N66" s="56">
        <f>L66/M66</f>
        <v>2069.761273209549</v>
      </c>
      <c r="O66" s="57">
        <v>4126.79</v>
      </c>
      <c r="P66" s="94" t="s">
        <v>57</v>
      </c>
      <c r="Q66" s="61">
        <v>990000</v>
      </c>
      <c r="R66" s="56">
        <f>Q66/(E66+M66)</f>
        <v>239.88369275502785</v>
      </c>
      <c r="S66" s="63">
        <v>0.97181540399564481</v>
      </c>
      <c r="T66" s="100" t="s">
        <v>126</v>
      </c>
      <c r="U66" s="48">
        <v>359000</v>
      </c>
      <c r="V66" s="49">
        <f t="shared" si="5"/>
        <v>369411.7200900109</v>
      </c>
      <c r="W66" s="48">
        <v>0</v>
      </c>
      <c r="X66" s="50">
        <f t="shared" si="6"/>
        <v>0</v>
      </c>
      <c r="Y66" s="35">
        <v>0</v>
      </c>
      <c r="Z66" s="51">
        <f t="shared" si="7"/>
        <v>0</v>
      </c>
      <c r="AA66" s="14">
        <v>0</v>
      </c>
      <c r="AB66" s="52">
        <f t="shared" si="8"/>
        <v>0</v>
      </c>
    </row>
    <row r="67" spans="3:28" ht="34.5" x14ac:dyDescent="0.25">
      <c r="C67" s="53">
        <v>59</v>
      </c>
      <c r="D67" s="42" t="s">
        <v>127</v>
      </c>
      <c r="E67" s="41">
        <v>3914</v>
      </c>
      <c r="F67" s="42">
        <v>2102</v>
      </c>
      <c r="G67" s="54">
        <f>Ieguld_tīklos!E149</f>
        <v>2898500</v>
      </c>
      <c r="H67" s="55">
        <f>Ieguld_tīklos!F149</f>
        <v>1812</v>
      </c>
      <c r="I67" s="56">
        <f>G67/H67</f>
        <v>1599.6136865342164</v>
      </c>
      <c r="J67" s="57">
        <v>4126.79</v>
      </c>
      <c r="K67" s="58" t="s">
        <v>29</v>
      </c>
      <c r="L67" s="13">
        <f>Ieguld_tīklos!J149</f>
        <v>0</v>
      </c>
      <c r="M67" s="10">
        <f>Ieguld_tīklos!K149</f>
        <v>0</v>
      </c>
      <c r="N67" s="44">
        <v>0</v>
      </c>
      <c r="O67" s="59">
        <v>4126.79</v>
      </c>
      <c r="P67" s="11"/>
      <c r="Q67" s="14">
        <v>0</v>
      </c>
      <c r="R67" s="15"/>
      <c r="S67" s="46">
        <v>0.42695321343470655</v>
      </c>
      <c r="T67" s="47"/>
      <c r="U67" s="48">
        <v>231250</v>
      </c>
      <c r="V67" s="49">
        <f t="shared" si="5"/>
        <v>541628.43310081982</v>
      </c>
      <c r="W67" s="48">
        <v>0</v>
      </c>
      <c r="X67" s="50">
        <f t="shared" si="6"/>
        <v>0</v>
      </c>
      <c r="Y67" s="35">
        <v>0</v>
      </c>
      <c r="Z67" s="51">
        <f t="shared" si="7"/>
        <v>0</v>
      </c>
      <c r="AA67" s="14">
        <v>0</v>
      </c>
      <c r="AB67" s="52">
        <f t="shared" si="8"/>
        <v>0</v>
      </c>
    </row>
    <row r="68" spans="3:28" ht="57" x14ac:dyDescent="0.25">
      <c r="C68" s="53">
        <v>60</v>
      </c>
      <c r="D68" s="42" t="s">
        <v>128</v>
      </c>
      <c r="E68" s="41">
        <v>7361</v>
      </c>
      <c r="F68" s="42">
        <v>7349</v>
      </c>
      <c r="G68" s="8">
        <f>Ieguld_tīklos!E154</f>
        <v>119500</v>
      </c>
      <c r="H68" s="9">
        <f>Ieguld_tīklos!F154</f>
        <v>12</v>
      </c>
      <c r="I68" s="44">
        <f>G68/H68</f>
        <v>9958.3333333333339</v>
      </c>
      <c r="J68" s="60">
        <v>3290.61</v>
      </c>
      <c r="K68" s="90" t="s">
        <v>36</v>
      </c>
      <c r="L68" s="13">
        <f>Ieguld_tīklos!J154</f>
        <v>0</v>
      </c>
      <c r="M68" s="10">
        <f>Ieguld_tīklos!K154</f>
        <v>0</v>
      </c>
      <c r="N68" s="44">
        <v>0</v>
      </c>
      <c r="O68" s="59">
        <v>3290.61</v>
      </c>
      <c r="P68" s="11"/>
      <c r="Q68" s="14">
        <v>0</v>
      </c>
      <c r="R68" s="15"/>
      <c r="S68" s="46">
        <v>0.558801235173778</v>
      </c>
      <c r="T68" s="47"/>
      <c r="U68" s="48">
        <v>399000</v>
      </c>
      <c r="V68" s="49">
        <f t="shared" si="5"/>
        <v>714028.4861323142</v>
      </c>
      <c r="W68" s="48">
        <v>175000</v>
      </c>
      <c r="X68" s="50">
        <f t="shared" si="6"/>
        <v>313170.38865452376</v>
      </c>
      <c r="Y68" s="35">
        <v>0</v>
      </c>
      <c r="Z68" s="51">
        <f t="shared" si="7"/>
        <v>0</v>
      </c>
      <c r="AA68" s="14">
        <v>0</v>
      </c>
      <c r="AB68" s="52">
        <f t="shared" si="8"/>
        <v>0</v>
      </c>
    </row>
    <row r="69" spans="3:28" ht="79.5" x14ac:dyDescent="0.25">
      <c r="C69" s="74">
        <v>61</v>
      </c>
      <c r="D69" s="111" t="s">
        <v>129</v>
      </c>
      <c r="E69" s="112">
        <v>2105</v>
      </c>
      <c r="F69" s="111">
        <f>1192+817</f>
        <v>2009</v>
      </c>
      <c r="G69" s="8">
        <f>Ieguld_tīklos!E159</f>
        <v>0</v>
      </c>
      <c r="H69" s="9">
        <f>Ieguld_tīklos!F159</f>
        <v>0</v>
      </c>
      <c r="I69" s="44">
        <v>0</v>
      </c>
      <c r="J69" s="60">
        <v>4132.54</v>
      </c>
      <c r="K69" s="90" t="s">
        <v>39</v>
      </c>
      <c r="L69" s="13">
        <f>Ieguld_tīklos!J159</f>
        <v>0</v>
      </c>
      <c r="M69" s="10">
        <f>Ieguld_tīklos!K159</f>
        <v>0</v>
      </c>
      <c r="N69" s="44">
        <v>0</v>
      </c>
      <c r="O69" s="59">
        <v>4132.54</v>
      </c>
      <c r="P69" s="11"/>
      <c r="Q69" s="14">
        <v>0</v>
      </c>
      <c r="R69" s="15"/>
      <c r="S69" s="46">
        <v>0.37714204499747173</v>
      </c>
      <c r="T69" s="47"/>
      <c r="U69" s="48">
        <v>270000</v>
      </c>
      <c r="V69" s="49">
        <f t="shared" si="5"/>
        <v>715910.63256235467</v>
      </c>
      <c r="W69" s="48">
        <v>50000</v>
      </c>
      <c r="X69" s="50">
        <f t="shared" si="6"/>
        <v>132576.0430671027</v>
      </c>
      <c r="Y69" s="35">
        <v>8000</v>
      </c>
      <c r="Z69" s="51">
        <f t="shared" si="7"/>
        <v>21212.166890736433</v>
      </c>
      <c r="AA69" s="14">
        <v>0</v>
      </c>
      <c r="AB69" s="52">
        <f t="shared" si="8"/>
        <v>0</v>
      </c>
    </row>
    <row r="70" spans="3:28" ht="15" customHeight="1" x14ac:dyDescent="0.25">
      <c r="C70" s="53">
        <v>62</v>
      </c>
      <c r="D70" s="42" t="s">
        <v>130</v>
      </c>
      <c r="E70" s="41">
        <v>2239</v>
      </c>
      <c r="F70" s="42">
        <v>2239</v>
      </c>
      <c r="G70" s="8">
        <f>Ieguld_tīklos!E160</f>
        <v>0</v>
      </c>
      <c r="H70" s="9">
        <f>Ieguld_tīklos!F160</f>
        <v>0</v>
      </c>
      <c r="I70" s="44">
        <v>0</v>
      </c>
      <c r="J70" s="60">
        <v>3449.01</v>
      </c>
      <c r="K70" s="117" t="s">
        <v>25</v>
      </c>
      <c r="L70" s="13">
        <f>Ieguld_tīklos!J160</f>
        <v>0</v>
      </c>
      <c r="M70" s="10">
        <f>Ieguld_tīklos!K160</f>
        <v>0</v>
      </c>
      <c r="N70" s="44">
        <v>0</v>
      </c>
      <c r="O70" s="59">
        <v>3449.01</v>
      </c>
      <c r="P70" s="11"/>
      <c r="Q70" s="14">
        <v>0</v>
      </c>
      <c r="R70" s="15"/>
      <c r="S70" s="46" t="s">
        <v>58</v>
      </c>
      <c r="T70" s="47"/>
      <c r="U70" s="48">
        <v>0</v>
      </c>
      <c r="V70" s="49" t="e">
        <f t="shared" si="5"/>
        <v>#VALUE!</v>
      </c>
      <c r="W70" s="48">
        <v>0</v>
      </c>
      <c r="X70" s="50" t="e">
        <f t="shared" si="6"/>
        <v>#VALUE!</v>
      </c>
      <c r="Y70" s="35">
        <v>0</v>
      </c>
      <c r="Z70" s="51" t="e">
        <f t="shared" si="7"/>
        <v>#VALUE!</v>
      </c>
      <c r="AA70" s="14">
        <v>0</v>
      </c>
      <c r="AB70" s="52">
        <f t="shared" si="8"/>
        <v>0</v>
      </c>
    </row>
    <row r="71" spans="3:28" ht="79.5" x14ac:dyDescent="0.25">
      <c r="C71" s="74">
        <v>63</v>
      </c>
      <c r="D71" s="42" t="s">
        <v>131</v>
      </c>
      <c r="E71" s="41">
        <v>2413</v>
      </c>
      <c r="F71" s="42">
        <v>2365</v>
      </c>
      <c r="G71" s="8">
        <f>Ieguld_tīklos!E161</f>
        <v>0</v>
      </c>
      <c r="H71" s="9">
        <f>Ieguld_tīklos!F161</f>
        <v>0</v>
      </c>
      <c r="I71" s="44">
        <v>0</v>
      </c>
      <c r="J71" s="60">
        <v>4132.54</v>
      </c>
      <c r="K71" s="90" t="s">
        <v>39</v>
      </c>
      <c r="L71" s="13">
        <f>Ieguld_tīklos!J161</f>
        <v>0</v>
      </c>
      <c r="M71" s="10">
        <f>Ieguld_tīklos!K161</f>
        <v>0</v>
      </c>
      <c r="N71" s="44">
        <v>0</v>
      </c>
      <c r="O71" s="59">
        <v>4132.54</v>
      </c>
      <c r="P71" s="11"/>
      <c r="Q71" s="14">
        <v>0</v>
      </c>
      <c r="R71" s="15"/>
      <c r="S71" s="46">
        <v>0.24884680588887068</v>
      </c>
      <c r="T71" s="47"/>
      <c r="U71" s="48">
        <v>208019</v>
      </c>
      <c r="V71" s="49">
        <f t="shared" si="5"/>
        <v>835931.96728792472</v>
      </c>
      <c r="W71" s="48">
        <v>0</v>
      </c>
      <c r="X71" s="50">
        <f t="shared" si="6"/>
        <v>0</v>
      </c>
      <c r="Y71" s="35">
        <v>0</v>
      </c>
      <c r="Z71" s="51">
        <f t="shared" si="7"/>
        <v>0</v>
      </c>
      <c r="AA71" s="14">
        <v>0</v>
      </c>
      <c r="AB71" s="52">
        <f t="shared" si="8"/>
        <v>0</v>
      </c>
    </row>
    <row r="72" spans="3:28" ht="45.75" x14ac:dyDescent="0.25">
      <c r="C72" s="53">
        <v>64</v>
      </c>
      <c r="D72" s="42" t="s">
        <v>132</v>
      </c>
      <c r="E72" s="41">
        <v>2858</v>
      </c>
      <c r="F72" s="42">
        <v>1955</v>
      </c>
      <c r="G72" s="54">
        <f>Ieguld_tīklos!E162</f>
        <v>3500000</v>
      </c>
      <c r="H72" s="55">
        <f>Ieguld_tīklos!F162</f>
        <v>903</v>
      </c>
      <c r="I72" s="56">
        <f>G72/H72</f>
        <v>3875.968992248062</v>
      </c>
      <c r="J72" s="57">
        <v>3449.01</v>
      </c>
      <c r="K72" s="58" t="s">
        <v>42</v>
      </c>
      <c r="L72" s="13">
        <f>Ieguld_tīklos!J162</f>
        <v>0</v>
      </c>
      <c r="M72" s="10">
        <f>Ieguld_tīklos!K162</f>
        <v>0</v>
      </c>
      <c r="N72" s="44">
        <v>0</v>
      </c>
      <c r="O72" s="59">
        <v>3449.01</v>
      </c>
      <c r="P72" s="11"/>
      <c r="Q72" s="14">
        <v>0</v>
      </c>
      <c r="R72" s="15"/>
      <c r="S72" s="46">
        <v>0.55498212905014077</v>
      </c>
      <c r="T72" s="47"/>
      <c r="U72" s="48">
        <v>715620</v>
      </c>
      <c r="V72" s="49">
        <f t="shared" si="5"/>
        <v>1289446.9254799124</v>
      </c>
      <c r="W72" s="48">
        <v>0</v>
      </c>
      <c r="X72" s="50">
        <f t="shared" si="6"/>
        <v>0</v>
      </c>
      <c r="Y72" s="35">
        <v>98000</v>
      </c>
      <c r="Z72" s="51">
        <f t="shared" si="7"/>
        <v>176582.26250947628</v>
      </c>
      <c r="AA72" s="14">
        <v>0</v>
      </c>
      <c r="AB72" s="52">
        <f t="shared" si="8"/>
        <v>0</v>
      </c>
    </row>
    <row r="73" spans="3:28" ht="79.5" x14ac:dyDescent="0.25">
      <c r="C73" s="53">
        <v>65</v>
      </c>
      <c r="D73" s="113" t="s">
        <v>133</v>
      </c>
      <c r="E73" s="121">
        <v>2502</v>
      </c>
      <c r="F73" s="113">
        <v>2422</v>
      </c>
      <c r="G73" s="122">
        <f>Ieguld_tīklos!E167</f>
        <v>0</v>
      </c>
      <c r="H73" s="123">
        <f>Ieguld_tīklos!F167</f>
        <v>0</v>
      </c>
      <c r="I73" s="124">
        <v>0</v>
      </c>
      <c r="J73" s="125">
        <v>4903.25</v>
      </c>
      <c r="K73" s="126" t="s">
        <v>39</v>
      </c>
      <c r="L73" s="127">
        <f>Ieguld_tīklos!J167</f>
        <v>0</v>
      </c>
      <c r="M73" s="128">
        <f>Ieguld_tīklos!K167</f>
        <v>0</v>
      </c>
      <c r="N73" s="124">
        <v>0</v>
      </c>
      <c r="O73" s="125">
        <v>4903.25</v>
      </c>
      <c r="P73" s="129"/>
      <c r="Q73" s="61">
        <f>NAI_izvērtējums!F91</f>
        <v>900000</v>
      </c>
      <c r="R73" s="93"/>
      <c r="S73" s="63">
        <v>0.51847019168232278</v>
      </c>
      <c r="T73" s="100" t="s">
        <v>134</v>
      </c>
      <c r="U73" s="48">
        <v>0</v>
      </c>
      <c r="V73" s="49">
        <f t="shared" si="5"/>
        <v>0</v>
      </c>
      <c r="W73" s="48">
        <v>80000</v>
      </c>
      <c r="X73" s="50">
        <f t="shared" si="6"/>
        <v>154300.09532547559</v>
      </c>
      <c r="Y73" s="35">
        <v>300000</v>
      </c>
      <c r="Z73" s="51">
        <f t="shared" si="7"/>
        <v>578625.35747053346</v>
      </c>
      <c r="AA73" s="14">
        <v>0</v>
      </c>
      <c r="AB73" s="52">
        <f t="shared" si="8"/>
        <v>0</v>
      </c>
    </row>
    <row r="74" spans="3:28" ht="84.75" customHeight="1" x14ac:dyDescent="0.25">
      <c r="C74" s="53">
        <v>66</v>
      </c>
      <c r="D74" s="42" t="s">
        <v>135</v>
      </c>
      <c r="E74" s="41">
        <v>4990</v>
      </c>
      <c r="F74" s="42">
        <v>4603</v>
      </c>
      <c r="G74" s="54">
        <f>Ieguld_tīklos!E168</f>
        <v>3712650</v>
      </c>
      <c r="H74" s="55">
        <f>Ieguld_tīklos!F168</f>
        <v>741</v>
      </c>
      <c r="I74" s="56">
        <f>G74/H74</f>
        <v>5010.3238866396759</v>
      </c>
      <c r="J74" s="57">
        <v>4903.25</v>
      </c>
      <c r="K74" s="58" t="s">
        <v>42</v>
      </c>
      <c r="L74" s="13">
        <f>Ieguld_tīklos!J168</f>
        <v>1488100</v>
      </c>
      <c r="M74" s="10">
        <f>Ieguld_tīklos!K168</f>
        <v>100</v>
      </c>
      <c r="N74" s="44">
        <f>L74/M74</f>
        <v>14881</v>
      </c>
      <c r="O74" s="59">
        <v>4903.25</v>
      </c>
      <c r="P74" s="45" t="s">
        <v>26</v>
      </c>
      <c r="Q74" s="61">
        <f>NAI_izvērtējums!F92</f>
        <v>1685866</v>
      </c>
      <c r="R74" s="93">
        <v>1685866</v>
      </c>
      <c r="S74" s="63">
        <v>0.78739030448877279</v>
      </c>
      <c r="T74" s="100" t="s">
        <v>136</v>
      </c>
      <c r="U74" s="48">
        <v>2056660</v>
      </c>
      <c r="V74" s="49">
        <f t="shared" si="5"/>
        <v>2611995.5862744884</v>
      </c>
      <c r="W74" s="48">
        <v>50000</v>
      </c>
      <c r="X74" s="50">
        <f t="shared" si="6"/>
        <v>63500.908907512385</v>
      </c>
      <c r="Y74" s="35">
        <v>0</v>
      </c>
      <c r="Z74" s="51">
        <f t="shared" si="7"/>
        <v>0</v>
      </c>
      <c r="AA74" s="14">
        <v>0</v>
      </c>
      <c r="AB74" s="52">
        <f t="shared" si="8"/>
        <v>0</v>
      </c>
    </row>
    <row r="75" spans="3:28" ht="79.5" x14ac:dyDescent="0.25">
      <c r="C75" s="53">
        <v>67</v>
      </c>
      <c r="D75" s="42" t="s">
        <v>137</v>
      </c>
      <c r="E75" s="41">
        <v>2816</v>
      </c>
      <c r="F75" s="42">
        <v>1276</v>
      </c>
      <c r="G75" s="8">
        <f>Ieguld_tīklos!E173</f>
        <v>0</v>
      </c>
      <c r="H75" s="9">
        <f>Ieguld_tīklos!F173</f>
        <v>0</v>
      </c>
      <c r="I75" s="44">
        <v>0</v>
      </c>
      <c r="J75" s="60">
        <v>4126.79</v>
      </c>
      <c r="K75" s="90" t="s">
        <v>39</v>
      </c>
      <c r="L75" s="13">
        <f>Ieguld_tīklos!J173</f>
        <v>0</v>
      </c>
      <c r="M75" s="10">
        <f>Ieguld_tīklos!K173</f>
        <v>0</v>
      </c>
      <c r="N75" s="44">
        <v>0</v>
      </c>
      <c r="O75" s="59">
        <v>4126.79</v>
      </c>
      <c r="P75" s="11"/>
      <c r="Q75" s="14">
        <f>NAI_izvērtējums!F93</f>
        <v>0</v>
      </c>
      <c r="R75" s="15"/>
      <c r="S75" s="46">
        <v>0.46115584514136937</v>
      </c>
      <c r="T75" s="47"/>
      <c r="U75" s="48">
        <v>0</v>
      </c>
      <c r="V75" s="49">
        <f t="shared" si="5"/>
        <v>0</v>
      </c>
      <c r="W75" s="48">
        <v>0</v>
      </c>
      <c r="X75" s="50">
        <f t="shared" si="6"/>
        <v>0</v>
      </c>
      <c r="Y75" s="35">
        <v>0</v>
      </c>
      <c r="Z75" s="51">
        <f t="shared" si="7"/>
        <v>0</v>
      </c>
      <c r="AA75" s="14">
        <v>0</v>
      </c>
      <c r="AB75" s="52">
        <f t="shared" si="8"/>
        <v>0</v>
      </c>
    </row>
    <row r="76" spans="3:28" ht="51.75" x14ac:dyDescent="0.25">
      <c r="C76" s="53">
        <v>68</v>
      </c>
      <c r="D76" s="42" t="s">
        <v>138</v>
      </c>
      <c r="E76" s="41">
        <v>2005</v>
      </c>
      <c r="F76" s="42">
        <v>1247</v>
      </c>
      <c r="G76" s="54">
        <f>Ieguld_tīklos!E174</f>
        <v>2019750</v>
      </c>
      <c r="H76" s="55">
        <f>Ieguld_tīklos!F174</f>
        <v>502</v>
      </c>
      <c r="I76" s="56">
        <f>G76/H76</f>
        <v>4023.4063745019921</v>
      </c>
      <c r="J76" s="57">
        <v>4132.54</v>
      </c>
      <c r="K76" s="58" t="s">
        <v>29</v>
      </c>
      <c r="L76" s="13">
        <f>Ieguld_tīklos!J174</f>
        <v>0</v>
      </c>
      <c r="M76" s="10">
        <f>Ieguld_tīklos!K174</f>
        <v>0</v>
      </c>
      <c r="N76" s="44">
        <v>0</v>
      </c>
      <c r="O76" s="59">
        <v>4132.54</v>
      </c>
      <c r="P76" s="11"/>
      <c r="Q76" s="14">
        <f>NAI_izvērtējums!F94</f>
        <v>0</v>
      </c>
      <c r="R76" s="15"/>
      <c r="S76" s="46">
        <v>0.93653060905527086</v>
      </c>
      <c r="T76" s="47" t="s">
        <v>139</v>
      </c>
      <c r="U76" s="48">
        <v>0</v>
      </c>
      <c r="V76" s="49">
        <f t="shared" si="5"/>
        <v>0</v>
      </c>
      <c r="W76" s="48">
        <v>0</v>
      </c>
      <c r="X76" s="50">
        <f t="shared" si="6"/>
        <v>0</v>
      </c>
      <c r="Y76" s="35">
        <v>0</v>
      </c>
      <c r="Z76" s="51">
        <f t="shared" si="7"/>
        <v>0</v>
      </c>
      <c r="AA76" s="14">
        <v>0</v>
      </c>
      <c r="AB76" s="52">
        <f t="shared" si="8"/>
        <v>0</v>
      </c>
    </row>
    <row r="77" spans="3:28" ht="34.5" x14ac:dyDescent="0.25">
      <c r="C77" s="53">
        <v>69</v>
      </c>
      <c r="D77" s="113" t="s">
        <v>140</v>
      </c>
      <c r="E77" s="121">
        <v>6041</v>
      </c>
      <c r="F77" s="113">
        <v>5667</v>
      </c>
      <c r="G77" s="54">
        <f>Ieguld_tīklos!E179</f>
        <v>702800</v>
      </c>
      <c r="H77" s="55">
        <f>Ieguld_tīklos!F179</f>
        <v>246</v>
      </c>
      <c r="I77" s="56">
        <f>G77/H77</f>
        <v>2856.9105691056911</v>
      </c>
      <c r="J77" s="57">
        <v>3449.01</v>
      </c>
      <c r="K77" s="58" t="s">
        <v>29</v>
      </c>
      <c r="L77" s="127">
        <f>Ieguld_tīklos!J179</f>
        <v>1847000</v>
      </c>
      <c r="M77" s="128">
        <f>Ieguld_tīklos!K179</f>
        <v>331</v>
      </c>
      <c r="N77" s="124">
        <f>L77/M77</f>
        <v>5580.0604229607252</v>
      </c>
      <c r="O77" s="125">
        <v>3449.01</v>
      </c>
      <c r="P77" s="130" t="s">
        <v>26</v>
      </c>
      <c r="Q77" s="61">
        <f>NAI_izvērtējums!F95</f>
        <v>990000</v>
      </c>
      <c r="R77" s="93"/>
      <c r="S77" s="63">
        <v>0.44439840643484807</v>
      </c>
      <c r="T77" s="100" t="s">
        <v>141</v>
      </c>
      <c r="U77" s="48">
        <v>178710</v>
      </c>
      <c r="V77" s="49">
        <f t="shared" si="5"/>
        <v>402139.15579420544</v>
      </c>
      <c r="W77" s="48">
        <v>380000</v>
      </c>
      <c r="X77" s="50">
        <f t="shared" si="6"/>
        <v>855088.5747960275</v>
      </c>
      <c r="Y77" s="35">
        <v>0</v>
      </c>
      <c r="Z77" s="51">
        <f t="shared" si="7"/>
        <v>0</v>
      </c>
      <c r="AA77" s="14">
        <v>0</v>
      </c>
      <c r="AB77" s="52">
        <f t="shared" si="8"/>
        <v>0</v>
      </c>
    </row>
    <row r="78" spans="3:28" ht="79.5" x14ac:dyDescent="0.25">
      <c r="C78" s="53">
        <v>71</v>
      </c>
      <c r="D78" s="42" t="s">
        <v>142</v>
      </c>
      <c r="E78" s="41">
        <v>3051</v>
      </c>
      <c r="F78" s="42">
        <v>3021</v>
      </c>
      <c r="G78" s="54">
        <f>Ieguld_tīklos!E184</f>
        <v>66000</v>
      </c>
      <c r="H78" s="55">
        <f>Ieguld_tīklos!F184</f>
        <v>30</v>
      </c>
      <c r="I78" s="56">
        <f>G78/H78</f>
        <v>2200</v>
      </c>
      <c r="J78" s="57">
        <v>4903.25</v>
      </c>
      <c r="K78" s="58" t="s">
        <v>29</v>
      </c>
      <c r="L78" s="92">
        <f>Ieguld_tīklos!J184</f>
        <v>4712500</v>
      </c>
      <c r="M78" s="93">
        <f>Ieguld_tīklos!K184</f>
        <v>2225</v>
      </c>
      <c r="N78" s="56">
        <f>L78/M78</f>
        <v>2117.9775280898875</v>
      </c>
      <c r="O78" s="57">
        <v>4903.25</v>
      </c>
      <c r="P78" s="94" t="s">
        <v>57</v>
      </c>
      <c r="Q78" s="61">
        <f>NAI_izvērtējums!F96</f>
        <v>1300000</v>
      </c>
      <c r="R78" s="56">
        <f>Q78/(E78+M78)</f>
        <v>246.39878695981804</v>
      </c>
      <c r="S78" s="63">
        <v>1.2843345394392542</v>
      </c>
      <c r="T78" s="100" t="s">
        <v>143</v>
      </c>
      <c r="U78" s="48">
        <v>0</v>
      </c>
      <c r="V78" s="49">
        <f t="shared" si="5"/>
        <v>0</v>
      </c>
      <c r="W78" s="48">
        <v>0</v>
      </c>
      <c r="X78" s="50">
        <f t="shared" si="6"/>
        <v>0</v>
      </c>
      <c r="Y78" s="35">
        <v>0</v>
      </c>
      <c r="Z78" s="51">
        <f t="shared" si="7"/>
        <v>0</v>
      </c>
      <c r="AA78" s="14">
        <v>0</v>
      </c>
      <c r="AB78" s="52">
        <f t="shared" si="8"/>
        <v>0</v>
      </c>
    </row>
    <row r="79" spans="3:28" ht="34.5" x14ac:dyDescent="0.25">
      <c r="C79" s="53">
        <v>72</v>
      </c>
      <c r="D79" s="42" t="s">
        <v>144</v>
      </c>
      <c r="E79" s="41">
        <v>5173</v>
      </c>
      <c r="F79" s="42">
        <v>4969</v>
      </c>
      <c r="G79" s="54">
        <f>Ieguld_tīklos!E189</f>
        <v>211500</v>
      </c>
      <c r="H79" s="55">
        <f>Ieguld_tīklos!F189</f>
        <v>204</v>
      </c>
      <c r="I79" s="56">
        <f>G79/H79</f>
        <v>1036.7647058823529</v>
      </c>
      <c r="J79" s="57">
        <v>3449.01</v>
      </c>
      <c r="K79" s="58" t="s">
        <v>29</v>
      </c>
      <c r="L79" s="13">
        <f>Ieguld_tīklos!J189</f>
        <v>0</v>
      </c>
      <c r="M79" s="10">
        <f>Ieguld_tīklos!K189</f>
        <v>0</v>
      </c>
      <c r="N79" s="44">
        <v>0</v>
      </c>
      <c r="O79" s="59">
        <v>3449.01</v>
      </c>
      <c r="P79" s="11"/>
      <c r="Q79" s="14">
        <f>NAI_izvērtējums!F97</f>
        <v>0</v>
      </c>
      <c r="R79" s="15"/>
      <c r="S79" s="46">
        <v>0.43532976684273877</v>
      </c>
      <c r="T79" s="47"/>
      <c r="U79" s="48">
        <v>1532500</v>
      </c>
      <c r="V79" s="49">
        <f t="shared" si="5"/>
        <v>3520319.8051779671</v>
      </c>
      <c r="W79" s="48">
        <v>0</v>
      </c>
      <c r="X79" s="50">
        <f t="shared" si="6"/>
        <v>0</v>
      </c>
      <c r="Y79" s="35">
        <v>0</v>
      </c>
      <c r="Z79" s="51">
        <f t="shared" si="7"/>
        <v>0</v>
      </c>
      <c r="AA79" s="14">
        <v>0</v>
      </c>
      <c r="AB79" s="52">
        <f t="shared" si="8"/>
        <v>0</v>
      </c>
    </row>
    <row r="80" spans="3:28" ht="79.5" x14ac:dyDescent="0.25">
      <c r="C80" s="53">
        <v>73</v>
      </c>
      <c r="D80" s="42" t="s">
        <v>145</v>
      </c>
      <c r="E80" s="41">
        <v>3112</v>
      </c>
      <c r="F80" s="42">
        <v>3110</v>
      </c>
      <c r="G80" s="8">
        <f>Ieguld_tīklos!E193</f>
        <v>0</v>
      </c>
      <c r="H80" s="9">
        <f>Ieguld_tīklos!F193</f>
        <v>0</v>
      </c>
      <c r="I80" s="44">
        <v>0</v>
      </c>
      <c r="J80" s="60">
        <v>4903.25</v>
      </c>
      <c r="K80" s="90" t="s">
        <v>39</v>
      </c>
      <c r="L80" s="13">
        <f>Ieguld_tīklos!J193</f>
        <v>0</v>
      </c>
      <c r="M80" s="10">
        <f>Ieguld_tīklos!K193</f>
        <v>0</v>
      </c>
      <c r="N80" s="44">
        <v>0</v>
      </c>
      <c r="O80" s="59">
        <v>4903.25</v>
      </c>
      <c r="P80" s="11"/>
      <c r="Q80" s="14">
        <f>NAI_izvērtējums!F98</f>
        <v>0</v>
      </c>
      <c r="R80" s="15"/>
      <c r="S80" s="46">
        <v>0.41921766360199253</v>
      </c>
      <c r="T80" s="47"/>
      <c r="U80" s="48">
        <v>70000</v>
      </c>
      <c r="V80" s="49">
        <f t="shared" si="5"/>
        <v>166977.69697619032</v>
      </c>
      <c r="W80" s="48">
        <v>0</v>
      </c>
      <c r="X80" s="50">
        <f t="shared" si="6"/>
        <v>0</v>
      </c>
      <c r="Y80" s="35">
        <v>35000</v>
      </c>
      <c r="Z80" s="51">
        <f t="shared" si="7"/>
        <v>83488.848488095158</v>
      </c>
      <c r="AA80" s="14">
        <v>0</v>
      </c>
      <c r="AB80" s="52">
        <f t="shared" si="8"/>
        <v>0</v>
      </c>
    </row>
    <row r="81" spans="3:28" ht="57" x14ac:dyDescent="0.25">
      <c r="C81" s="53">
        <v>74</v>
      </c>
      <c r="D81" s="42" t="s">
        <v>146</v>
      </c>
      <c r="E81" s="41">
        <v>1931</v>
      </c>
      <c r="F81" s="42">
        <v>1901</v>
      </c>
      <c r="G81" s="8">
        <f>Ieguld_tīklos!E194</f>
        <v>199000</v>
      </c>
      <c r="H81" s="9">
        <f>Ieguld_tīklos!F194</f>
        <v>26</v>
      </c>
      <c r="I81" s="44">
        <f>G81/H81</f>
        <v>7653.8461538461543</v>
      </c>
      <c r="J81" s="60">
        <v>3449.01</v>
      </c>
      <c r="K81" s="90" t="s">
        <v>36</v>
      </c>
      <c r="L81" s="13">
        <f>Ieguld_tīklos!J194</f>
        <v>499000</v>
      </c>
      <c r="M81" s="10">
        <f>Ieguld_tīklos!K194</f>
        <v>36</v>
      </c>
      <c r="N81" s="44">
        <f>L81/M81</f>
        <v>13861.111111111111</v>
      </c>
      <c r="O81" s="59">
        <v>3449.01</v>
      </c>
      <c r="P81" s="45" t="s">
        <v>26</v>
      </c>
      <c r="Q81" s="14">
        <f>NAI_izvērtējums!F99</f>
        <v>0</v>
      </c>
      <c r="R81" s="15"/>
      <c r="S81" s="46">
        <v>0.51355724245594525</v>
      </c>
      <c r="T81" s="47"/>
      <c r="U81" s="48">
        <v>155000</v>
      </c>
      <c r="V81" s="49">
        <f t="shared" si="5"/>
        <v>301816.40367635636</v>
      </c>
      <c r="W81" s="48">
        <v>325000</v>
      </c>
      <c r="X81" s="50">
        <f t="shared" si="6"/>
        <v>632840.84641816665</v>
      </c>
      <c r="Y81" s="35">
        <v>70000</v>
      </c>
      <c r="Z81" s="51">
        <f t="shared" si="7"/>
        <v>136304.18230545128</v>
      </c>
      <c r="AA81" s="14">
        <v>0</v>
      </c>
      <c r="AB81" s="52">
        <f t="shared" si="8"/>
        <v>0</v>
      </c>
    </row>
    <row r="82" spans="3:28" ht="34.5" x14ac:dyDescent="0.25">
      <c r="C82" s="53">
        <v>75</v>
      </c>
      <c r="D82" s="42" t="s">
        <v>147</v>
      </c>
      <c r="E82" s="41">
        <v>2086</v>
      </c>
      <c r="F82" s="42">
        <v>1162</v>
      </c>
      <c r="G82" s="54">
        <f>Ieguld_tīklos!E199</f>
        <v>2120000</v>
      </c>
      <c r="H82" s="55">
        <f>Ieguld_tīklos!F199</f>
        <v>924</v>
      </c>
      <c r="I82" s="56">
        <f>G82/H82</f>
        <v>2294.3722943722942</v>
      </c>
      <c r="J82" s="57">
        <v>4126.79</v>
      </c>
      <c r="K82" s="58" t="s">
        <v>29</v>
      </c>
      <c r="L82" s="13">
        <f>Ieguld_tīklos!J199</f>
        <v>0</v>
      </c>
      <c r="M82" s="10">
        <f>Ieguld_tīklos!K199</f>
        <v>0</v>
      </c>
      <c r="N82" s="44">
        <v>0</v>
      </c>
      <c r="O82" s="59">
        <v>4126.79</v>
      </c>
      <c r="P82" s="11"/>
      <c r="Q82" s="14">
        <f>NAI_izvērtējums!F100</f>
        <v>0</v>
      </c>
      <c r="R82" s="15"/>
      <c r="S82" s="46">
        <v>0.53455832462269171</v>
      </c>
      <c r="T82" s="47"/>
      <c r="U82" s="48">
        <v>112500</v>
      </c>
      <c r="V82" s="49">
        <f t="shared" si="5"/>
        <v>210454.11663807888</v>
      </c>
      <c r="W82" s="48">
        <v>180000</v>
      </c>
      <c r="X82" s="50">
        <f t="shared" si="6"/>
        <v>336726.58662092622</v>
      </c>
      <c r="Y82" s="35">
        <v>0</v>
      </c>
      <c r="Z82" s="51">
        <f t="shared" si="7"/>
        <v>0</v>
      </c>
      <c r="AA82" s="14">
        <v>0</v>
      </c>
      <c r="AB82" s="52">
        <f t="shared" si="8"/>
        <v>0</v>
      </c>
    </row>
    <row r="83" spans="3:28" ht="39.75" thickBot="1" x14ac:dyDescent="0.3">
      <c r="C83" s="131">
        <v>76</v>
      </c>
      <c r="D83" s="132" t="s">
        <v>148</v>
      </c>
      <c r="E83" s="133">
        <v>3299</v>
      </c>
      <c r="F83" s="132">
        <v>2263</v>
      </c>
      <c r="G83" s="134">
        <f>Ieguld_tīklos!E204</f>
        <v>1998100</v>
      </c>
      <c r="H83" s="135">
        <f>Ieguld_tīklos!F204</f>
        <v>1036</v>
      </c>
      <c r="I83" s="136">
        <f>G83/H83</f>
        <v>1928.6679536679537</v>
      </c>
      <c r="J83" s="137">
        <v>3290.61</v>
      </c>
      <c r="K83" s="138" t="s">
        <v>29</v>
      </c>
      <c r="L83" s="139">
        <f>Ieguld_tīklos!J204</f>
        <v>0</v>
      </c>
      <c r="M83" s="140">
        <f>Ieguld_tīklos!K204</f>
        <v>0</v>
      </c>
      <c r="N83" s="141">
        <v>0</v>
      </c>
      <c r="O83" s="142">
        <v>3290.61</v>
      </c>
      <c r="P83" s="143"/>
      <c r="Q83" s="144">
        <f>NAI_izvērtējums!F101</f>
        <v>1300000</v>
      </c>
      <c r="R83" s="145"/>
      <c r="S83" s="146">
        <v>0.11178972526198848</v>
      </c>
      <c r="T83" s="147" t="s">
        <v>149</v>
      </c>
      <c r="U83" s="148">
        <v>1907500</v>
      </c>
      <c r="V83" s="149">
        <f t="shared" si="5"/>
        <v>17063285.516889997</v>
      </c>
      <c r="W83" s="148">
        <v>0</v>
      </c>
      <c r="X83" s="150">
        <f t="shared" si="6"/>
        <v>0</v>
      </c>
      <c r="Y83" s="151">
        <v>0</v>
      </c>
      <c r="Z83" s="152">
        <f t="shared" si="7"/>
        <v>0</v>
      </c>
      <c r="AA83" s="153">
        <v>0</v>
      </c>
      <c r="AB83" s="154">
        <f t="shared" si="8"/>
        <v>0</v>
      </c>
    </row>
    <row r="84" spans="3:28" ht="15" x14ac:dyDescent="0.25">
      <c r="G84" s="155">
        <f>SUM(G82:G83,G76:G79,G74,G72,G67,G63,G59,G58,G56,G54,G44,G38:G41,G32,G30,G25,G24,G20,G14,G9)</f>
        <v>126144283</v>
      </c>
      <c r="H84" s="155">
        <f>SUM(H82:H83,H76:H79,H74,H72,H67,H63,H59,H58,H56,H54,H44,H38:H41,H32,H30,H25,H24,H20,H14,H9)</f>
        <v>30285</v>
      </c>
      <c r="L84" s="155"/>
      <c r="M84" s="155"/>
      <c r="U84" s="155">
        <f>SUM(U8:U83)</f>
        <v>220720865</v>
      </c>
      <c r="W84" s="155">
        <f>SUM(W8:W82)</f>
        <v>37493300</v>
      </c>
      <c r="Y84" s="3">
        <f>SUM(Y8:Y81)</f>
        <v>32966867</v>
      </c>
      <c r="AA84">
        <f>SUM(AA8:AA63)</f>
        <v>1460000</v>
      </c>
    </row>
    <row r="85" spans="3:28" ht="15" x14ac:dyDescent="0.25"/>
    <row r="86" spans="3:28" ht="15" x14ac:dyDescent="0.25">
      <c r="F86">
        <f t="shared" ref="F86:K86" si="10">SUM(F9:F78)</f>
        <v>1316439</v>
      </c>
      <c r="G86">
        <f t="shared" si="10"/>
        <v>151271731</v>
      </c>
      <c r="H86">
        <f t="shared" si="10"/>
        <v>31938</v>
      </c>
      <c r="I86">
        <f t="shared" si="10"/>
        <v>257468.92939834532</v>
      </c>
      <c r="J86">
        <f t="shared" si="10"/>
        <v>286959.24</v>
      </c>
      <c r="K86">
        <f t="shared" si="10"/>
        <v>0</v>
      </c>
      <c r="L86" s="155">
        <f>L78+L66+L46+L42+L29+L25+L20</f>
        <v>24375291</v>
      </c>
      <c r="M86" s="155">
        <f>M78+M66+M46+M42+M29+M25+M20</f>
        <v>10531</v>
      </c>
      <c r="N86">
        <f>SUM(N9:N78)</f>
        <v>119422.97337257682</v>
      </c>
      <c r="O86">
        <f>SUM(O9:O78)</f>
        <v>286959.24</v>
      </c>
      <c r="P86">
        <f>SUM(P9:P78)</f>
        <v>0</v>
      </c>
      <c r="Q86" s="2">
        <f>Q83+Q78+Q77+Q76+Q74+Q73+Q66+Q52+Q42+Q41+Q40+Q26+Q9</f>
        <v>54175866</v>
      </c>
    </row>
  </sheetData>
  <mergeCells count="27">
    <mergeCell ref="X4:X5"/>
    <mergeCell ref="Y4:Y5"/>
    <mergeCell ref="Z4:Z5"/>
    <mergeCell ref="AA4:AA5"/>
    <mergeCell ref="AB4:AB5"/>
    <mergeCell ref="R4:R5"/>
    <mergeCell ref="S4:S5"/>
    <mergeCell ref="T4:T5"/>
    <mergeCell ref="U4:U5"/>
    <mergeCell ref="V4:V5"/>
    <mergeCell ref="W4:W5"/>
    <mergeCell ref="L4:L5"/>
    <mergeCell ref="M4:M5"/>
    <mergeCell ref="N4:N5"/>
    <mergeCell ref="O4:O5"/>
    <mergeCell ref="P4:P5"/>
    <mergeCell ref="Q4:Q5"/>
    <mergeCell ref="C2:AB2"/>
    <mergeCell ref="C4:C5"/>
    <mergeCell ref="D4:D5"/>
    <mergeCell ref="E4:E5"/>
    <mergeCell ref="F4:F5"/>
    <mergeCell ref="G4:G5"/>
    <mergeCell ref="H4:H5"/>
    <mergeCell ref="I4:I5"/>
    <mergeCell ref="J4:J5"/>
    <mergeCell ref="K4:K5"/>
  </mergeCells>
  <pageMargins left="0.70000000000000007" right="0.70000000000000007" top="0.75" bottom="0.75" header="0.30000000000000004" footer="0.30000000000000004"/>
  <pageSetup paperSize="0" fitToWidth="0" fitToHeight="0" orientation="portrait" horizontalDpi="0" verticalDpi="0" copie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C214"/>
  <sheetViews>
    <sheetView workbookViewId="0">
      <selection activeCell="E19" sqref="E19"/>
    </sheetView>
  </sheetViews>
  <sheetFormatPr defaultRowHeight="14.45" x14ac:dyDescent="0.25"/>
  <cols>
    <col min="1" max="2" width="9.140625" customWidth="1"/>
    <col min="3" max="3" width="8.28515625" customWidth="1"/>
    <col min="4" max="4" width="16.85546875" customWidth="1"/>
    <col min="5" max="5" width="18" customWidth="1"/>
    <col min="6" max="6" width="20.85546875" customWidth="1"/>
    <col min="7" max="8" width="9.140625" customWidth="1"/>
    <col min="9" max="9" width="12" customWidth="1"/>
    <col min="10" max="10" width="15.5703125" customWidth="1"/>
    <col min="11" max="11" width="16.85546875" customWidth="1"/>
    <col min="12" max="12" width="9.140625" customWidth="1"/>
    <col min="13" max="13" width="8.28515625" customWidth="1"/>
    <col min="14" max="14" width="6.5703125" customWidth="1"/>
    <col min="15" max="15" width="12.85546875" customWidth="1"/>
    <col min="16" max="16" width="9.140625" customWidth="1"/>
  </cols>
  <sheetData>
    <row r="1" spans="3:29" ht="15" x14ac:dyDescent="0.25"/>
    <row r="2" spans="3:29" ht="15.75" thickBot="1" x14ac:dyDescent="0.3"/>
    <row r="3" spans="3:29" ht="15.75" thickBot="1" x14ac:dyDescent="0.3">
      <c r="C3" s="157" t="s">
        <v>3</v>
      </c>
      <c r="D3" s="209" t="s">
        <v>4</v>
      </c>
      <c r="E3" s="209" t="s">
        <v>150</v>
      </c>
      <c r="F3" s="158" t="s">
        <v>151</v>
      </c>
      <c r="H3" s="157" t="s">
        <v>3</v>
      </c>
      <c r="I3" s="209" t="s">
        <v>4</v>
      </c>
      <c r="J3" s="209" t="s">
        <v>12</v>
      </c>
      <c r="K3" s="158" t="s">
        <v>13</v>
      </c>
    </row>
    <row r="4" spans="3:29" ht="15" x14ac:dyDescent="0.25">
      <c r="C4" s="157"/>
      <c r="D4" s="209"/>
      <c r="E4" s="209"/>
      <c r="F4" s="158"/>
      <c r="H4" s="157"/>
      <c r="I4" s="209"/>
      <c r="J4" s="209"/>
      <c r="K4" s="158"/>
    </row>
    <row r="5" spans="3:29" ht="15" x14ac:dyDescent="0.25">
      <c r="C5" s="7"/>
      <c r="D5" s="170"/>
      <c r="E5" s="171"/>
      <c r="F5" s="172"/>
      <c r="H5" s="7"/>
      <c r="I5" s="170"/>
      <c r="J5" s="173"/>
      <c r="K5" s="172"/>
    </row>
    <row r="6" spans="3:29" ht="15" x14ac:dyDescent="0.25">
      <c r="C6" s="24"/>
      <c r="D6" s="174" t="s">
        <v>22</v>
      </c>
      <c r="E6" s="175"/>
      <c r="F6" s="176"/>
      <c r="H6" s="24"/>
      <c r="I6" s="174" t="s">
        <v>22</v>
      </c>
      <c r="J6" s="177"/>
      <c r="K6" s="176"/>
    </row>
    <row r="7" spans="3:29" ht="15" hidden="1" x14ac:dyDescent="0.25">
      <c r="C7" s="53" t="s">
        <v>23</v>
      </c>
      <c r="D7" s="178" t="s">
        <v>24</v>
      </c>
      <c r="E7" s="179">
        <v>0</v>
      </c>
      <c r="F7" s="180"/>
      <c r="H7" s="53" t="s">
        <v>23</v>
      </c>
      <c r="I7" s="178" t="s">
        <v>24</v>
      </c>
      <c r="J7" s="181">
        <v>21697000</v>
      </c>
      <c r="K7" s="180">
        <f>4395</f>
        <v>4395</v>
      </c>
    </row>
    <row r="8" spans="3:29" ht="15" x14ac:dyDescent="0.25">
      <c r="C8" s="53" t="s">
        <v>27</v>
      </c>
      <c r="D8" s="178" t="s">
        <v>28</v>
      </c>
      <c r="E8" s="179">
        <v>86454783</v>
      </c>
      <c r="F8" s="180">
        <v>17162</v>
      </c>
      <c r="H8" s="53" t="s">
        <v>27</v>
      </c>
      <c r="I8" s="178" t="s">
        <v>28</v>
      </c>
      <c r="J8" s="181">
        <v>0</v>
      </c>
      <c r="K8" s="180">
        <v>0</v>
      </c>
    </row>
    <row r="9" spans="3:29" ht="15" x14ac:dyDescent="0.25">
      <c r="C9" s="24"/>
      <c r="D9" s="174" t="s">
        <v>31</v>
      </c>
      <c r="E9" s="175"/>
      <c r="F9" s="176"/>
      <c r="H9" s="24"/>
      <c r="I9" s="174" t="s">
        <v>31</v>
      </c>
      <c r="J9" s="177"/>
      <c r="K9" s="176"/>
    </row>
    <row r="10" spans="3:29" ht="15.75" hidden="1" thickBot="1" x14ac:dyDescent="0.3">
      <c r="C10" s="53" t="s">
        <v>32</v>
      </c>
      <c r="D10" s="178" t="s">
        <v>33</v>
      </c>
      <c r="E10" s="179">
        <v>0</v>
      </c>
      <c r="F10" s="180">
        <v>0</v>
      </c>
      <c r="H10" s="53" t="s">
        <v>32</v>
      </c>
      <c r="I10" s="178" t="s">
        <v>33</v>
      </c>
      <c r="J10" s="181">
        <v>0</v>
      </c>
      <c r="K10" s="180">
        <v>0</v>
      </c>
    </row>
    <row r="11" spans="3:29" ht="15" hidden="1" x14ac:dyDescent="0.25">
      <c r="C11" s="53" t="s">
        <v>34</v>
      </c>
      <c r="D11" s="178" t="s">
        <v>35</v>
      </c>
      <c r="E11" s="179">
        <v>206000</v>
      </c>
      <c r="F11" s="180">
        <v>23</v>
      </c>
      <c r="H11" s="53" t="s">
        <v>34</v>
      </c>
      <c r="I11" s="178" t="s">
        <v>35</v>
      </c>
      <c r="J11" s="181">
        <v>1934000</v>
      </c>
      <c r="K11" s="180">
        <v>208</v>
      </c>
      <c r="O11" s="182" t="s">
        <v>44</v>
      </c>
      <c r="P11" s="183" t="s">
        <v>24</v>
      </c>
      <c r="Q11" s="183" t="s">
        <v>35</v>
      </c>
      <c r="R11" s="183" t="s">
        <v>152</v>
      </c>
      <c r="S11" s="183" t="s">
        <v>54</v>
      </c>
      <c r="T11" s="183" t="s">
        <v>62</v>
      </c>
      <c r="U11" s="183" t="s">
        <v>66</v>
      </c>
      <c r="V11" s="183" t="s">
        <v>68</v>
      </c>
      <c r="W11" s="183" t="s">
        <v>71</v>
      </c>
      <c r="X11" s="183" t="s">
        <v>75</v>
      </c>
      <c r="Y11" s="183" t="s">
        <v>76</v>
      </c>
      <c r="Z11" s="183" t="s">
        <v>77</v>
      </c>
      <c r="AA11" s="183" t="s">
        <v>80</v>
      </c>
      <c r="AB11" s="183" t="s">
        <v>81</v>
      </c>
      <c r="AC11" s="184" t="s">
        <v>153</v>
      </c>
    </row>
    <row r="12" spans="3:29" ht="22.5" hidden="1" x14ac:dyDescent="0.25">
      <c r="C12" s="53" t="s">
        <v>37</v>
      </c>
      <c r="D12" s="178" t="s">
        <v>38</v>
      </c>
      <c r="E12" s="179">
        <v>0</v>
      </c>
      <c r="F12" s="180">
        <v>0</v>
      </c>
      <c r="H12" s="53" t="s">
        <v>37</v>
      </c>
      <c r="I12" s="178" t="s">
        <v>38</v>
      </c>
      <c r="J12" s="181">
        <v>0</v>
      </c>
      <c r="K12" s="180">
        <v>0</v>
      </c>
      <c r="M12" s="185" t="s">
        <v>154</v>
      </c>
      <c r="N12" s="186" t="s">
        <v>155</v>
      </c>
      <c r="O12" s="187">
        <v>425</v>
      </c>
      <c r="P12" s="188">
        <v>266</v>
      </c>
      <c r="Q12" s="189">
        <v>200</v>
      </c>
      <c r="R12" s="189">
        <f>334200/1200</f>
        <v>278.5</v>
      </c>
      <c r="S12" s="189">
        <v>300</v>
      </c>
      <c r="T12" s="189">
        <f>625000/2500</f>
        <v>250</v>
      </c>
      <c r="U12" s="189">
        <v>260</v>
      </c>
      <c r="V12" s="189">
        <v>200</v>
      </c>
      <c r="W12" s="189">
        <v>200</v>
      </c>
      <c r="X12" s="189">
        <v>132</v>
      </c>
      <c r="Y12" s="189">
        <v>152</v>
      </c>
      <c r="Z12" s="189">
        <v>280</v>
      </c>
      <c r="AA12" s="189">
        <v>200</v>
      </c>
      <c r="AB12" s="189">
        <v>250</v>
      </c>
      <c r="AC12" s="190">
        <v>250</v>
      </c>
    </row>
    <row r="13" spans="3:29" ht="22.5" x14ac:dyDescent="0.25">
      <c r="C13" s="53" t="s">
        <v>40</v>
      </c>
      <c r="D13" s="178" t="s">
        <v>41</v>
      </c>
      <c r="E13" s="179">
        <v>1095600</v>
      </c>
      <c r="F13" s="180">
        <v>295</v>
      </c>
      <c r="H13" s="53" t="s">
        <v>40</v>
      </c>
      <c r="I13" s="178" t="s">
        <v>41</v>
      </c>
      <c r="J13" s="181">
        <v>0</v>
      </c>
      <c r="K13" s="180">
        <v>0</v>
      </c>
      <c r="M13" s="185" t="s">
        <v>156</v>
      </c>
      <c r="N13" s="186" t="s">
        <v>155</v>
      </c>
      <c r="O13" s="187"/>
      <c r="P13" s="188">
        <v>266</v>
      </c>
      <c r="Q13" s="189"/>
      <c r="R13" s="189">
        <f>51300/200</f>
        <v>256.5</v>
      </c>
      <c r="S13" s="189">
        <f>56700/210</f>
        <v>270</v>
      </c>
      <c r="T13" s="189">
        <f>75000/500</f>
        <v>150</v>
      </c>
      <c r="U13" s="189">
        <v>150</v>
      </c>
      <c r="V13" s="189">
        <v>200</v>
      </c>
      <c r="W13" s="189">
        <v>200</v>
      </c>
      <c r="X13" s="189">
        <v>202</v>
      </c>
      <c r="Y13" s="189">
        <v>152</v>
      </c>
      <c r="Z13" s="189">
        <v>190</v>
      </c>
      <c r="AA13" s="189">
        <v>150</v>
      </c>
      <c r="AB13" s="189">
        <v>200</v>
      </c>
      <c r="AC13" s="190">
        <v>200</v>
      </c>
    </row>
    <row r="14" spans="3:29" ht="33.75" x14ac:dyDescent="0.25">
      <c r="C14" s="53" t="s">
        <v>43</v>
      </c>
      <c r="D14" s="178" t="s">
        <v>44</v>
      </c>
      <c r="E14" s="179">
        <v>1430178</v>
      </c>
      <c r="F14" s="180">
        <v>72</v>
      </c>
      <c r="H14" s="53" t="s">
        <v>43</v>
      </c>
      <c r="I14" s="178" t="s">
        <v>44</v>
      </c>
      <c r="J14" s="181">
        <v>22341508</v>
      </c>
      <c r="K14" s="180">
        <v>1901</v>
      </c>
      <c r="M14" s="185" t="s">
        <v>157</v>
      </c>
      <c r="N14" s="186" t="s">
        <v>155</v>
      </c>
      <c r="O14" s="187">
        <v>550</v>
      </c>
      <c r="P14" s="188">
        <v>266</v>
      </c>
      <c r="Q14" s="189">
        <v>150</v>
      </c>
      <c r="R14" s="189">
        <f>56400/300</f>
        <v>188</v>
      </c>
      <c r="S14" s="189">
        <f>300150/207/10</f>
        <v>145</v>
      </c>
      <c r="T14" s="189">
        <f>60000/300</f>
        <v>200</v>
      </c>
      <c r="U14" s="189">
        <v>80</v>
      </c>
      <c r="V14" s="189">
        <v>100</v>
      </c>
      <c r="W14" s="189">
        <v>200</v>
      </c>
      <c r="X14" s="189">
        <v>122</v>
      </c>
      <c r="Y14" s="189">
        <v>0</v>
      </c>
      <c r="Z14" s="189">
        <v>210</v>
      </c>
      <c r="AA14" s="189">
        <v>120</v>
      </c>
      <c r="AB14" s="189">
        <v>200</v>
      </c>
      <c r="AC14" s="190">
        <v>180</v>
      </c>
    </row>
    <row r="15" spans="3:29" ht="15.75" thickBot="1" x14ac:dyDescent="0.3">
      <c r="C15" s="53" t="s">
        <v>45</v>
      </c>
      <c r="D15" s="178" t="s">
        <v>46</v>
      </c>
      <c r="E15" s="179">
        <v>2852224</v>
      </c>
      <c r="F15" s="180">
        <v>583</v>
      </c>
      <c r="H15" s="53" t="s">
        <v>45</v>
      </c>
      <c r="I15" s="178" t="s">
        <v>46</v>
      </c>
      <c r="J15" s="181">
        <v>0</v>
      </c>
      <c r="K15" s="180">
        <v>0</v>
      </c>
      <c r="M15" s="185" t="s">
        <v>158</v>
      </c>
      <c r="N15" s="186" t="s">
        <v>159</v>
      </c>
      <c r="O15" s="191">
        <v>50000</v>
      </c>
      <c r="P15" s="192">
        <v>55000</v>
      </c>
      <c r="Q15" s="192"/>
      <c r="R15" s="192">
        <f>81900/3</f>
        <v>27300</v>
      </c>
      <c r="S15" s="192">
        <v>35000</v>
      </c>
      <c r="T15" s="192">
        <v>40000</v>
      </c>
      <c r="U15" s="192">
        <v>50000</v>
      </c>
      <c r="V15" s="192">
        <v>40000</v>
      </c>
      <c r="W15" s="192">
        <v>29000</v>
      </c>
      <c r="X15" s="192">
        <v>28333</v>
      </c>
      <c r="Y15" s="192">
        <v>13333</v>
      </c>
      <c r="Z15" s="192">
        <v>35000</v>
      </c>
      <c r="AA15" s="192">
        <v>10000</v>
      </c>
      <c r="AB15" s="192">
        <v>20000</v>
      </c>
      <c r="AC15" s="193">
        <v>33300</v>
      </c>
    </row>
    <row r="16" spans="3:29" ht="15" x14ac:dyDescent="0.25">
      <c r="C16" s="53" t="s">
        <v>48</v>
      </c>
      <c r="D16" s="178" t="s">
        <v>49</v>
      </c>
      <c r="E16" s="179">
        <v>6864500</v>
      </c>
      <c r="F16" s="180">
        <v>600</v>
      </c>
      <c r="H16" s="53" t="s">
        <v>48</v>
      </c>
      <c r="I16" s="178" t="s">
        <v>49</v>
      </c>
      <c r="J16" s="181">
        <v>0</v>
      </c>
      <c r="K16" s="180">
        <v>0</v>
      </c>
    </row>
    <row r="17" spans="3:11" ht="15" x14ac:dyDescent="0.25">
      <c r="C17" s="53" t="s">
        <v>51</v>
      </c>
      <c r="D17" s="178" t="s">
        <v>52</v>
      </c>
      <c r="E17" s="179">
        <f>SUM(E18:E21)</f>
        <v>1596200</v>
      </c>
      <c r="F17" s="180">
        <v>200</v>
      </c>
      <c r="H17" s="53" t="s">
        <v>51</v>
      </c>
      <c r="I17" s="178" t="s">
        <v>52</v>
      </c>
      <c r="J17" s="181">
        <v>0</v>
      </c>
      <c r="K17" s="180">
        <v>0</v>
      </c>
    </row>
    <row r="18" spans="3:11" ht="22.5" x14ac:dyDescent="0.25">
      <c r="C18" s="194" t="s">
        <v>154</v>
      </c>
      <c r="D18" s="195">
        <v>5280</v>
      </c>
      <c r="E18" s="196">
        <f>D18*AC12</f>
        <v>1320000</v>
      </c>
      <c r="F18" s="180"/>
      <c r="H18" s="197"/>
      <c r="I18" s="189"/>
      <c r="J18" s="189"/>
      <c r="K18" s="180"/>
    </row>
    <row r="19" spans="3:11" ht="22.5" x14ac:dyDescent="0.25">
      <c r="C19" s="194" t="s">
        <v>156</v>
      </c>
      <c r="D19" s="195">
        <v>670</v>
      </c>
      <c r="E19" s="196">
        <f>D19*AC13</f>
        <v>134000</v>
      </c>
      <c r="F19" s="180"/>
      <c r="H19" s="197"/>
      <c r="I19" s="189"/>
      <c r="J19" s="189"/>
      <c r="K19" s="180"/>
    </row>
    <row r="20" spans="3:11" ht="33.75" x14ac:dyDescent="0.25">
      <c r="C20" s="194" t="s">
        <v>157</v>
      </c>
      <c r="D20" s="195">
        <v>420</v>
      </c>
      <c r="E20" s="196">
        <f>D20*AC14</f>
        <v>75600</v>
      </c>
      <c r="F20" s="180"/>
      <c r="H20" s="197"/>
      <c r="I20" s="189"/>
      <c r="J20" s="189"/>
      <c r="K20" s="180"/>
    </row>
    <row r="21" spans="3:11" ht="15" x14ac:dyDescent="0.25">
      <c r="C21" s="194" t="s">
        <v>158</v>
      </c>
      <c r="D21" s="195">
        <v>2</v>
      </c>
      <c r="E21" s="196">
        <f>D21*AC15</f>
        <v>66600</v>
      </c>
      <c r="F21" s="180"/>
      <c r="H21" s="197"/>
      <c r="I21" s="189"/>
      <c r="J21" s="189"/>
      <c r="K21" s="180"/>
    </row>
    <row r="22" spans="3:11" ht="15" x14ac:dyDescent="0.25">
      <c r="C22" s="53" t="s">
        <v>53</v>
      </c>
      <c r="D22" s="178" t="s">
        <v>54</v>
      </c>
      <c r="E22" s="179">
        <v>2484850</v>
      </c>
      <c r="F22" s="180">
        <v>425</v>
      </c>
      <c r="H22" s="53" t="s">
        <v>53</v>
      </c>
      <c r="I22" s="178" t="s">
        <v>54</v>
      </c>
      <c r="J22" s="181">
        <v>0</v>
      </c>
      <c r="K22" s="180">
        <v>0</v>
      </c>
    </row>
    <row r="23" spans="3:11" ht="15" x14ac:dyDescent="0.25">
      <c r="C23" s="53" t="s">
        <v>55</v>
      </c>
      <c r="D23" s="178" t="s">
        <v>56</v>
      </c>
      <c r="E23" s="198">
        <v>523800</v>
      </c>
      <c r="F23" s="180">
        <v>198</v>
      </c>
      <c r="H23" s="53" t="s">
        <v>55</v>
      </c>
      <c r="I23" s="178" t="s">
        <v>56</v>
      </c>
      <c r="J23" s="181">
        <v>6155021</v>
      </c>
      <c r="K23" s="180">
        <v>1850</v>
      </c>
    </row>
    <row r="24" spans="3:11" ht="15" x14ac:dyDescent="0.25">
      <c r="C24" s="53" t="s">
        <v>59</v>
      </c>
      <c r="D24" s="178" t="s">
        <v>60</v>
      </c>
      <c r="E24" s="198">
        <v>0</v>
      </c>
      <c r="F24" s="180">
        <v>0</v>
      </c>
      <c r="H24" s="53" t="s">
        <v>59</v>
      </c>
      <c r="I24" s="178" t="s">
        <v>60</v>
      </c>
      <c r="J24" s="181">
        <v>0</v>
      </c>
      <c r="K24" s="180">
        <v>0</v>
      </c>
    </row>
    <row r="25" spans="3:11" ht="15" x14ac:dyDescent="0.25">
      <c r="C25" s="53" t="s">
        <v>61</v>
      </c>
      <c r="D25" s="178" t="s">
        <v>62</v>
      </c>
      <c r="E25" s="198">
        <v>800000</v>
      </c>
      <c r="F25" s="180">
        <v>100</v>
      </c>
      <c r="H25" s="53" t="s">
        <v>61</v>
      </c>
      <c r="I25" s="178" t="s">
        <v>62</v>
      </c>
      <c r="J25" s="181">
        <v>0</v>
      </c>
      <c r="K25" s="180">
        <v>0</v>
      </c>
    </row>
    <row r="26" spans="3:11" ht="15" x14ac:dyDescent="0.25">
      <c r="C26" s="53" t="s">
        <v>63</v>
      </c>
      <c r="D26" s="178" t="s">
        <v>64</v>
      </c>
      <c r="E26" s="198">
        <v>0</v>
      </c>
      <c r="F26" s="180">
        <v>0</v>
      </c>
      <c r="H26" s="53" t="s">
        <v>63</v>
      </c>
      <c r="I26" s="178" t="s">
        <v>64</v>
      </c>
      <c r="J26" s="181">
        <v>0</v>
      </c>
      <c r="K26" s="180">
        <v>0</v>
      </c>
    </row>
    <row r="27" spans="3:11" ht="15" x14ac:dyDescent="0.25">
      <c r="C27" s="53" t="s">
        <v>65</v>
      </c>
      <c r="D27" s="178" t="s">
        <v>66</v>
      </c>
      <c r="E27" s="198">
        <v>4955000</v>
      </c>
      <c r="F27" s="180">
        <v>950</v>
      </c>
      <c r="H27" s="53" t="s">
        <v>65</v>
      </c>
      <c r="I27" s="178" t="s">
        <v>66</v>
      </c>
      <c r="J27" s="181">
        <v>0</v>
      </c>
      <c r="K27" s="180">
        <v>0</v>
      </c>
    </row>
    <row r="28" spans="3:11" ht="15" x14ac:dyDescent="0.25">
      <c r="C28" s="53" t="s">
        <v>67</v>
      </c>
      <c r="D28" s="178" t="s">
        <v>68</v>
      </c>
      <c r="E28" s="198">
        <v>468000</v>
      </c>
      <c r="F28" s="180">
        <v>150</v>
      </c>
      <c r="H28" s="53" t="s">
        <v>67</v>
      </c>
      <c r="I28" s="178" t="s">
        <v>68</v>
      </c>
      <c r="J28" s="181">
        <v>5120000</v>
      </c>
      <c r="K28" s="180">
        <v>1500</v>
      </c>
    </row>
    <row r="29" spans="3:11" ht="15" x14ac:dyDescent="0.25">
      <c r="C29" s="53" t="s">
        <v>70</v>
      </c>
      <c r="D29" s="178" t="s">
        <v>71</v>
      </c>
      <c r="E29" s="198">
        <v>367480</v>
      </c>
      <c r="F29" s="180">
        <v>24</v>
      </c>
      <c r="H29" s="53" t="s">
        <v>70</v>
      </c>
      <c r="I29" s="178" t="s">
        <v>71</v>
      </c>
      <c r="J29" s="181">
        <v>0</v>
      </c>
      <c r="K29" s="180">
        <v>0</v>
      </c>
    </row>
    <row r="30" spans="3:11" ht="15" x14ac:dyDescent="0.25">
      <c r="C30" s="53" t="s">
        <v>73</v>
      </c>
      <c r="D30" s="178" t="s">
        <v>74</v>
      </c>
      <c r="E30" s="198">
        <v>0</v>
      </c>
      <c r="F30" s="180">
        <v>0</v>
      </c>
      <c r="H30" s="53" t="s">
        <v>73</v>
      </c>
      <c r="I30" s="178" t="s">
        <v>74</v>
      </c>
      <c r="J30" s="181">
        <v>0</v>
      </c>
      <c r="K30" s="180">
        <v>0</v>
      </c>
    </row>
    <row r="31" spans="3:11" ht="15" x14ac:dyDescent="0.25">
      <c r="C31" s="53">
        <v>20</v>
      </c>
      <c r="D31" s="178" t="s">
        <v>75</v>
      </c>
      <c r="E31" s="198">
        <v>1380266</v>
      </c>
      <c r="F31" s="180">
        <v>195</v>
      </c>
      <c r="H31" s="53">
        <v>20</v>
      </c>
      <c r="I31" s="178" t="s">
        <v>75</v>
      </c>
      <c r="J31" s="181">
        <v>2838607</v>
      </c>
      <c r="K31" s="180">
        <v>330</v>
      </c>
    </row>
    <row r="32" spans="3:11" ht="15" x14ac:dyDescent="0.25">
      <c r="C32" s="53">
        <v>21</v>
      </c>
      <c r="D32" s="178" t="s">
        <v>76</v>
      </c>
      <c r="E32" s="198">
        <v>0</v>
      </c>
      <c r="F32" s="180">
        <v>0</v>
      </c>
      <c r="H32" s="53">
        <v>21</v>
      </c>
      <c r="I32" s="178" t="s">
        <v>76</v>
      </c>
      <c r="J32" s="181">
        <v>3008520</v>
      </c>
      <c r="K32" s="180">
        <v>806</v>
      </c>
    </row>
    <row r="33" spans="3:16" ht="15" x14ac:dyDescent="0.25">
      <c r="C33" s="53">
        <v>22</v>
      </c>
      <c r="D33" s="178" t="s">
        <v>77</v>
      </c>
      <c r="E33" s="198">
        <v>175900</v>
      </c>
      <c r="F33" s="180">
        <v>39</v>
      </c>
      <c r="H33" s="53">
        <v>22</v>
      </c>
      <c r="I33" s="178" t="s">
        <v>77</v>
      </c>
      <c r="J33" s="181">
        <v>1620000</v>
      </c>
      <c r="K33" s="180">
        <v>119</v>
      </c>
    </row>
    <row r="34" spans="3:16" ht="15" x14ac:dyDescent="0.25">
      <c r="C34" s="53">
        <v>23</v>
      </c>
      <c r="D34" s="178" t="s">
        <v>78</v>
      </c>
      <c r="E34" s="198">
        <v>0</v>
      </c>
      <c r="F34" s="180">
        <v>0</v>
      </c>
      <c r="H34" s="53">
        <v>23</v>
      </c>
      <c r="I34" s="178" t="s">
        <v>78</v>
      </c>
      <c r="J34" s="181">
        <v>0</v>
      </c>
      <c r="K34" s="180">
        <v>0</v>
      </c>
    </row>
    <row r="35" spans="3:16" ht="15" x14ac:dyDescent="0.25">
      <c r="C35" s="53">
        <v>24</v>
      </c>
      <c r="D35" s="178" t="s">
        <v>80</v>
      </c>
      <c r="E35" s="198">
        <v>344300</v>
      </c>
      <c r="F35" s="180">
        <v>89</v>
      </c>
      <c r="H35" s="53">
        <v>24</v>
      </c>
      <c r="I35" s="178" t="s">
        <v>80</v>
      </c>
      <c r="J35" s="181">
        <v>2093600</v>
      </c>
      <c r="K35" s="180">
        <v>235</v>
      </c>
    </row>
    <row r="36" spans="3:16" ht="15.75" thickBot="1" x14ac:dyDescent="0.3">
      <c r="C36" s="53">
        <v>25</v>
      </c>
      <c r="D36" s="178" t="s">
        <v>81</v>
      </c>
      <c r="E36" s="198">
        <v>409000</v>
      </c>
      <c r="F36" s="180">
        <v>44</v>
      </c>
      <c r="H36" s="53">
        <v>25</v>
      </c>
      <c r="I36" s="178" t="s">
        <v>81</v>
      </c>
      <c r="J36" s="181">
        <v>881000</v>
      </c>
      <c r="K36" s="180">
        <v>101</v>
      </c>
    </row>
    <row r="37" spans="3:16" ht="15" x14ac:dyDescent="0.25">
      <c r="C37" s="53">
        <v>26</v>
      </c>
      <c r="D37" s="178" t="s">
        <v>82</v>
      </c>
      <c r="E37" s="198">
        <v>0</v>
      </c>
      <c r="F37" s="180">
        <v>0</v>
      </c>
      <c r="H37" s="53">
        <v>26</v>
      </c>
      <c r="I37" s="178" t="s">
        <v>82</v>
      </c>
      <c r="J37" s="181">
        <v>0</v>
      </c>
      <c r="K37" s="180">
        <v>0</v>
      </c>
      <c r="P37" s="184" t="s">
        <v>153</v>
      </c>
    </row>
    <row r="38" spans="3:16" ht="33.75" x14ac:dyDescent="0.25">
      <c r="C38" s="24"/>
      <c r="D38" s="199" t="s">
        <v>83</v>
      </c>
      <c r="E38" s="200"/>
      <c r="F38" s="176"/>
      <c r="H38" s="24"/>
      <c r="I38" s="199" t="s">
        <v>83</v>
      </c>
      <c r="J38" s="177"/>
      <c r="K38" s="176"/>
      <c r="N38" s="185" t="s">
        <v>154</v>
      </c>
      <c r="O38" s="186" t="s">
        <v>155</v>
      </c>
      <c r="P38" s="190">
        <v>200</v>
      </c>
    </row>
    <row r="39" spans="3:16" ht="33.75" hidden="1" x14ac:dyDescent="0.25">
      <c r="C39" s="53">
        <v>27</v>
      </c>
      <c r="D39" s="178" t="s">
        <v>84</v>
      </c>
      <c r="E39" s="198">
        <v>0</v>
      </c>
      <c r="F39" s="180">
        <v>0</v>
      </c>
      <c r="H39" s="53">
        <v>27</v>
      </c>
      <c r="I39" s="178" t="s">
        <v>84</v>
      </c>
      <c r="J39" s="181">
        <v>0</v>
      </c>
      <c r="K39" s="180">
        <v>0</v>
      </c>
      <c r="N39" s="185" t="s">
        <v>156</v>
      </c>
      <c r="O39" s="186" t="s">
        <v>155</v>
      </c>
      <c r="P39" s="190">
        <v>150</v>
      </c>
    </row>
    <row r="40" spans="3:16" ht="33.75" hidden="1" x14ac:dyDescent="0.25">
      <c r="C40" s="53">
        <v>28</v>
      </c>
      <c r="D40" s="178" t="s">
        <v>85</v>
      </c>
      <c r="E40" s="198">
        <v>0</v>
      </c>
      <c r="F40" s="180">
        <v>0</v>
      </c>
      <c r="H40" s="53">
        <v>28</v>
      </c>
      <c r="I40" s="178" t="s">
        <v>85</v>
      </c>
      <c r="J40" s="181">
        <v>0</v>
      </c>
      <c r="K40" s="180">
        <v>0</v>
      </c>
      <c r="N40" s="185" t="s">
        <v>157</v>
      </c>
      <c r="O40" s="186" t="s">
        <v>155</v>
      </c>
      <c r="P40" s="190">
        <v>100</v>
      </c>
    </row>
    <row r="41" spans="3:16" ht="15.75" thickBot="1" x14ac:dyDescent="0.3">
      <c r="C41" s="53">
        <v>29</v>
      </c>
      <c r="D41" s="178" t="s">
        <v>86</v>
      </c>
      <c r="E41" s="198">
        <f>SUM(E42:E45)</f>
        <v>2730000</v>
      </c>
      <c r="F41" s="180">
        <v>679</v>
      </c>
      <c r="H41" s="53">
        <v>29</v>
      </c>
      <c r="I41" s="178" t="s">
        <v>86</v>
      </c>
      <c r="J41" s="181">
        <f>SUM(J42:J45)</f>
        <v>525000</v>
      </c>
      <c r="K41" s="180">
        <v>70</v>
      </c>
      <c r="N41" s="185" t="s">
        <v>158</v>
      </c>
      <c r="O41" s="186" t="s">
        <v>159</v>
      </c>
      <c r="P41" s="193">
        <v>25000</v>
      </c>
    </row>
    <row r="42" spans="3:16" ht="22.5" hidden="1" x14ac:dyDescent="0.25">
      <c r="C42" s="194" t="s">
        <v>154</v>
      </c>
      <c r="D42" s="195">
        <v>12000</v>
      </c>
      <c r="E42" s="196">
        <f>D42*O211</f>
        <v>2400000</v>
      </c>
      <c r="F42" s="180"/>
      <c r="H42" s="194" t="s">
        <v>154</v>
      </c>
      <c r="I42" s="195">
        <v>2000</v>
      </c>
      <c r="J42" s="181">
        <f>I42*Ieguld_tīklos!P38</f>
        <v>400000</v>
      </c>
      <c r="K42" s="180"/>
    </row>
    <row r="43" spans="3:16" ht="22.5" hidden="1" x14ac:dyDescent="0.25">
      <c r="C43" s="194" t="s">
        <v>156</v>
      </c>
      <c r="D43" s="195">
        <v>1200</v>
      </c>
      <c r="E43" s="196">
        <f>D43*O212</f>
        <v>180000</v>
      </c>
      <c r="F43" s="180"/>
      <c r="H43" s="194" t="s">
        <v>156</v>
      </c>
      <c r="I43" s="195">
        <v>500</v>
      </c>
      <c r="J43" s="181">
        <f>I43*Ieguld_tīklos!P39</f>
        <v>75000</v>
      </c>
      <c r="K43" s="180"/>
    </row>
    <row r="44" spans="3:16" ht="33.75" hidden="1" x14ac:dyDescent="0.25">
      <c r="C44" s="194" t="s">
        <v>157</v>
      </c>
      <c r="D44" s="195">
        <v>0</v>
      </c>
      <c r="E44" s="196">
        <f>D44*O213</f>
        <v>0</v>
      </c>
      <c r="F44" s="180"/>
      <c r="H44" s="194" t="s">
        <v>157</v>
      </c>
      <c r="I44" s="195">
        <v>0</v>
      </c>
      <c r="J44" s="181">
        <f>I44*Ieguld_tīklos!P40</f>
        <v>0</v>
      </c>
      <c r="K44" s="180"/>
    </row>
    <row r="45" spans="3:16" ht="15" hidden="1" x14ac:dyDescent="0.25">
      <c r="C45" s="194" t="s">
        <v>158</v>
      </c>
      <c r="D45" s="195">
        <v>6</v>
      </c>
      <c r="E45" s="196">
        <f>D45*O214</f>
        <v>150000</v>
      </c>
      <c r="F45" s="180"/>
      <c r="H45" s="194" t="s">
        <v>158</v>
      </c>
      <c r="I45" s="195">
        <v>2</v>
      </c>
      <c r="J45" s="181">
        <f>I45*Ieguld_tīklos!P41</f>
        <v>50000</v>
      </c>
      <c r="K45" s="180"/>
    </row>
    <row r="46" spans="3:16" ht="15" x14ac:dyDescent="0.25">
      <c r="C46" s="53">
        <v>30</v>
      </c>
      <c r="D46" s="178" t="s">
        <v>87</v>
      </c>
      <c r="E46" s="198">
        <f>SUM(E47:E50)</f>
        <v>542100</v>
      </c>
      <c r="F46" s="180">
        <v>285</v>
      </c>
      <c r="H46" s="53">
        <v>30</v>
      </c>
      <c r="I46" s="178" t="s">
        <v>87</v>
      </c>
      <c r="J46" s="181">
        <v>0</v>
      </c>
      <c r="K46" s="180">
        <v>0</v>
      </c>
    </row>
    <row r="47" spans="3:16" ht="22.5" hidden="1" x14ac:dyDescent="0.25">
      <c r="C47" s="194" t="s">
        <v>154</v>
      </c>
      <c r="D47" s="195">
        <v>2300</v>
      </c>
      <c r="E47" s="201">
        <f>D47*O211</f>
        <v>460000</v>
      </c>
      <c r="F47" s="180"/>
      <c r="H47" s="197"/>
      <c r="I47" s="189"/>
      <c r="J47" s="189"/>
      <c r="K47" s="180"/>
    </row>
    <row r="48" spans="3:16" ht="22.5" hidden="1" x14ac:dyDescent="0.25">
      <c r="C48" s="194" t="s">
        <v>156</v>
      </c>
      <c r="D48" s="195">
        <v>150</v>
      </c>
      <c r="E48" s="201">
        <f>D48*O212</f>
        <v>22500</v>
      </c>
      <c r="F48" s="180"/>
      <c r="H48" s="197"/>
      <c r="I48" s="189"/>
      <c r="J48" s="189"/>
      <c r="K48" s="180"/>
    </row>
    <row r="49" spans="3:11" ht="33.75" hidden="1" x14ac:dyDescent="0.25">
      <c r="C49" s="194" t="s">
        <v>157</v>
      </c>
      <c r="D49" s="195">
        <v>96</v>
      </c>
      <c r="E49" s="201">
        <f>D49*O213</f>
        <v>9600</v>
      </c>
      <c r="F49" s="180"/>
      <c r="H49" s="197"/>
      <c r="I49" s="189"/>
      <c r="J49" s="189"/>
      <c r="K49" s="180"/>
    </row>
    <row r="50" spans="3:11" ht="15" hidden="1" x14ac:dyDescent="0.25">
      <c r="C50" s="194" t="s">
        <v>158</v>
      </c>
      <c r="D50" s="195">
        <v>2</v>
      </c>
      <c r="E50" s="201">
        <f>D50*O214</f>
        <v>50000</v>
      </c>
      <c r="F50" s="180"/>
      <c r="H50" s="197"/>
      <c r="I50" s="189"/>
      <c r="J50" s="189"/>
      <c r="K50" s="180"/>
    </row>
    <row r="51" spans="3:11" ht="15" x14ac:dyDescent="0.25">
      <c r="C51" s="53">
        <v>31</v>
      </c>
      <c r="D51" s="178" t="s">
        <v>88</v>
      </c>
      <c r="E51" s="179">
        <f>SUM(E52:E55)</f>
        <v>3146500</v>
      </c>
      <c r="F51" s="180">
        <v>1339</v>
      </c>
      <c r="H51" s="53">
        <v>31</v>
      </c>
      <c r="I51" s="178" t="s">
        <v>88</v>
      </c>
      <c r="J51" s="181">
        <v>0</v>
      </c>
      <c r="K51" s="180">
        <v>0</v>
      </c>
    </row>
    <row r="52" spans="3:11" ht="22.5" x14ac:dyDescent="0.25">
      <c r="C52" s="194" t="s">
        <v>154</v>
      </c>
      <c r="D52" s="195">
        <v>8120</v>
      </c>
      <c r="E52" s="179">
        <f>D52*P38</f>
        <v>1624000</v>
      </c>
      <c r="F52" s="180"/>
      <c r="H52" s="53"/>
      <c r="I52" s="178"/>
      <c r="J52" s="181"/>
      <c r="K52" s="180"/>
    </row>
    <row r="53" spans="3:11" ht="22.5" x14ac:dyDescent="0.25">
      <c r="C53" s="194" t="s">
        <v>156</v>
      </c>
      <c r="D53" s="195">
        <v>7650</v>
      </c>
      <c r="E53" s="179">
        <f>D53*P39</f>
        <v>1147500</v>
      </c>
      <c r="F53" s="180"/>
      <c r="H53" s="53"/>
      <c r="I53" s="178"/>
      <c r="J53" s="181"/>
      <c r="K53" s="180"/>
    </row>
    <row r="54" spans="3:11" ht="33.75" x14ac:dyDescent="0.25">
      <c r="C54" s="194" t="s">
        <v>157</v>
      </c>
      <c r="D54" s="195">
        <v>0</v>
      </c>
      <c r="E54" s="179">
        <f>D54*P40</f>
        <v>0</v>
      </c>
      <c r="F54" s="180"/>
      <c r="H54" s="53"/>
      <c r="I54" s="178"/>
      <c r="J54" s="181"/>
      <c r="K54" s="180"/>
    </row>
    <row r="55" spans="3:11" ht="15" x14ac:dyDescent="0.25">
      <c r="C55" s="194" t="s">
        <v>158</v>
      </c>
      <c r="D55" s="195">
        <v>15</v>
      </c>
      <c r="E55" s="179">
        <f>D55*P41</f>
        <v>375000</v>
      </c>
      <c r="F55" s="180"/>
      <c r="H55" s="53"/>
      <c r="I55" s="178"/>
      <c r="J55" s="181"/>
      <c r="K55" s="180"/>
    </row>
    <row r="56" spans="3:11" ht="15" x14ac:dyDescent="0.25">
      <c r="C56" s="53">
        <v>32</v>
      </c>
      <c r="D56" s="178" t="s">
        <v>90</v>
      </c>
      <c r="E56" s="179">
        <f>SUM(E57:E60)</f>
        <v>463000</v>
      </c>
      <c r="F56" s="180">
        <v>180</v>
      </c>
      <c r="H56" s="53">
        <v>32</v>
      </c>
      <c r="I56" s="178" t="s">
        <v>90</v>
      </c>
      <c r="J56" s="181">
        <v>0</v>
      </c>
      <c r="K56" s="180">
        <v>0</v>
      </c>
    </row>
    <row r="57" spans="3:11" ht="22.5" x14ac:dyDescent="0.25">
      <c r="C57" s="194" t="s">
        <v>154</v>
      </c>
      <c r="D57" s="195">
        <v>2000</v>
      </c>
      <c r="E57" s="179">
        <f>D57*O211</f>
        <v>400000</v>
      </c>
      <c r="F57" s="180"/>
      <c r="H57" s="197"/>
      <c r="I57" s="189"/>
      <c r="J57" s="189"/>
      <c r="K57" s="180"/>
    </row>
    <row r="58" spans="3:11" ht="22.5" x14ac:dyDescent="0.25">
      <c r="C58" s="194" t="s">
        <v>156</v>
      </c>
      <c r="D58" s="195">
        <v>300</v>
      </c>
      <c r="E58" s="179">
        <f>D58*O212</f>
        <v>45000</v>
      </c>
      <c r="F58" s="180"/>
      <c r="H58" s="197"/>
      <c r="I58" s="189"/>
      <c r="J58" s="189"/>
      <c r="K58" s="180"/>
    </row>
    <row r="59" spans="3:11" ht="33.75" x14ac:dyDescent="0.25">
      <c r="C59" s="194" t="s">
        <v>157</v>
      </c>
      <c r="D59" s="195">
        <v>180</v>
      </c>
      <c r="E59" s="179">
        <f>D59*O213</f>
        <v>18000</v>
      </c>
      <c r="F59" s="180"/>
      <c r="H59" s="197"/>
      <c r="I59" s="189"/>
      <c r="J59" s="189"/>
      <c r="K59" s="180"/>
    </row>
    <row r="60" spans="3:11" ht="15" x14ac:dyDescent="0.25">
      <c r="C60" s="194" t="s">
        <v>158</v>
      </c>
      <c r="D60" s="195">
        <v>0</v>
      </c>
      <c r="E60" s="179">
        <f>D60*O214</f>
        <v>0</v>
      </c>
      <c r="F60" s="180"/>
      <c r="H60" s="197"/>
      <c r="I60" s="189"/>
      <c r="J60" s="189"/>
      <c r="K60" s="180"/>
    </row>
    <row r="61" spans="3:11" ht="15" x14ac:dyDescent="0.25">
      <c r="C61" s="53">
        <v>34</v>
      </c>
      <c r="D61" s="178" t="s">
        <v>92</v>
      </c>
      <c r="E61" s="179">
        <v>0</v>
      </c>
      <c r="F61" s="180">
        <v>0</v>
      </c>
      <c r="H61" s="53">
        <v>34</v>
      </c>
      <c r="I61" s="178" t="s">
        <v>92</v>
      </c>
      <c r="J61" s="181">
        <f>SUM(Ieguld_tīklos!J62:J65)</f>
        <v>2788950</v>
      </c>
      <c r="K61" s="180">
        <v>3107</v>
      </c>
    </row>
    <row r="62" spans="3:11" ht="22.5" x14ac:dyDescent="0.25">
      <c r="C62" s="53"/>
      <c r="D62" s="178"/>
      <c r="E62" s="179"/>
      <c r="F62" s="180"/>
      <c r="H62" s="194" t="s">
        <v>154</v>
      </c>
      <c r="I62" s="195">
        <v>9245</v>
      </c>
      <c r="J62" s="181">
        <f>I62*Ieguld_tīklos!P38</f>
        <v>1849000</v>
      </c>
      <c r="K62" s="180"/>
    </row>
    <row r="63" spans="3:11" ht="22.5" x14ac:dyDescent="0.25">
      <c r="C63" s="53"/>
      <c r="D63" s="178"/>
      <c r="E63" s="179"/>
      <c r="F63" s="180"/>
      <c r="H63" s="194" t="s">
        <v>156</v>
      </c>
      <c r="I63" s="195">
        <v>2767</v>
      </c>
      <c r="J63" s="181">
        <f>I63*Ieguld_tīklos!P39</f>
        <v>415050</v>
      </c>
      <c r="K63" s="180"/>
    </row>
    <row r="64" spans="3:11" ht="22.5" x14ac:dyDescent="0.25">
      <c r="C64" s="53"/>
      <c r="D64" s="178"/>
      <c r="E64" s="179"/>
      <c r="F64" s="180"/>
      <c r="H64" s="194" t="s">
        <v>157</v>
      </c>
      <c r="I64" s="195">
        <v>1749</v>
      </c>
      <c r="J64" s="181">
        <f>I64*Ieguld_tīklos!P40</f>
        <v>174900</v>
      </c>
      <c r="K64" s="180"/>
    </row>
    <row r="65" spans="3:11" ht="15" x14ac:dyDescent="0.25">
      <c r="C65" s="53"/>
      <c r="D65" s="178"/>
      <c r="E65" s="179"/>
      <c r="F65" s="180"/>
      <c r="H65" s="194" t="s">
        <v>158</v>
      </c>
      <c r="I65" s="195">
        <v>14</v>
      </c>
      <c r="J65" s="181">
        <f>I65*Ieguld_tīklos!P41</f>
        <v>350000</v>
      </c>
      <c r="K65" s="180"/>
    </row>
    <row r="66" spans="3:11" ht="15" x14ac:dyDescent="0.25">
      <c r="C66" s="53">
        <v>35</v>
      </c>
      <c r="D66" s="178" t="s">
        <v>94</v>
      </c>
      <c r="E66" s="179">
        <v>0</v>
      </c>
      <c r="F66" s="180">
        <v>0</v>
      </c>
      <c r="H66" s="53">
        <v>35</v>
      </c>
      <c r="I66" s="178" t="s">
        <v>94</v>
      </c>
      <c r="J66" s="181">
        <v>0</v>
      </c>
      <c r="K66" s="180">
        <v>0</v>
      </c>
    </row>
    <row r="67" spans="3:11" ht="15" x14ac:dyDescent="0.25">
      <c r="C67" s="53">
        <v>36</v>
      </c>
      <c r="D67" s="178" t="s">
        <v>95</v>
      </c>
      <c r="E67" s="179">
        <f>SUM(E68:E71)</f>
        <v>724500</v>
      </c>
      <c r="F67" s="180">
        <v>304</v>
      </c>
      <c r="H67" s="53">
        <v>36</v>
      </c>
      <c r="I67" s="178" t="s">
        <v>95</v>
      </c>
      <c r="J67" s="181">
        <v>0</v>
      </c>
      <c r="K67" s="180">
        <v>0</v>
      </c>
    </row>
    <row r="68" spans="3:11" ht="22.5" x14ac:dyDescent="0.25">
      <c r="C68" s="194" t="s">
        <v>154</v>
      </c>
      <c r="D68" s="195">
        <v>2600</v>
      </c>
      <c r="E68" s="179">
        <f>D68*O211</f>
        <v>520000</v>
      </c>
      <c r="F68" s="180"/>
      <c r="H68" s="197"/>
      <c r="I68" s="189"/>
      <c r="J68" s="189"/>
      <c r="K68" s="180"/>
    </row>
    <row r="69" spans="3:11" ht="22.5" x14ac:dyDescent="0.25">
      <c r="C69" s="194" t="s">
        <v>156</v>
      </c>
      <c r="D69" s="195">
        <v>750</v>
      </c>
      <c r="E69" s="179">
        <f>D69*O212</f>
        <v>112500</v>
      </c>
      <c r="F69" s="180"/>
      <c r="H69" s="197"/>
      <c r="I69" s="189"/>
      <c r="J69" s="189"/>
      <c r="K69" s="180"/>
    </row>
    <row r="70" spans="3:11" ht="33.75" x14ac:dyDescent="0.25">
      <c r="C70" s="194" t="s">
        <v>157</v>
      </c>
      <c r="D70" s="195">
        <v>170</v>
      </c>
      <c r="E70" s="179">
        <f>D70*O213</f>
        <v>17000</v>
      </c>
      <c r="F70" s="180"/>
      <c r="H70" s="197"/>
      <c r="I70" s="189"/>
      <c r="J70" s="189"/>
      <c r="K70" s="180"/>
    </row>
    <row r="71" spans="3:11" ht="15" x14ac:dyDescent="0.25">
      <c r="C71" s="194" t="s">
        <v>158</v>
      </c>
      <c r="D71" s="195">
        <v>3</v>
      </c>
      <c r="E71" s="179">
        <f>D71*O214</f>
        <v>75000</v>
      </c>
      <c r="F71" s="180"/>
      <c r="H71" s="197"/>
      <c r="I71" s="189"/>
      <c r="J71" s="189"/>
      <c r="K71" s="180"/>
    </row>
    <row r="72" spans="3:11" ht="15" x14ac:dyDescent="0.25">
      <c r="C72" s="53">
        <v>37</v>
      </c>
      <c r="D72" s="178" t="s">
        <v>97</v>
      </c>
      <c r="E72" s="179">
        <v>0</v>
      </c>
      <c r="F72" s="180">
        <v>0</v>
      </c>
      <c r="H72" s="53">
        <v>37</v>
      </c>
      <c r="I72" s="178" t="s">
        <v>97</v>
      </c>
      <c r="J72" s="181">
        <v>0</v>
      </c>
      <c r="K72" s="180">
        <v>0</v>
      </c>
    </row>
    <row r="73" spans="3:11" ht="15" x14ac:dyDescent="0.25">
      <c r="C73" s="53">
        <v>38</v>
      </c>
      <c r="D73" s="178" t="s">
        <v>98</v>
      </c>
      <c r="E73" s="179">
        <v>0</v>
      </c>
      <c r="F73" s="180">
        <v>0</v>
      </c>
      <c r="H73" s="53">
        <v>38</v>
      </c>
      <c r="I73" s="178" t="s">
        <v>98</v>
      </c>
      <c r="J73" s="181">
        <f>SUM(J74:J77)</f>
        <v>1810000</v>
      </c>
      <c r="K73" s="180">
        <v>666</v>
      </c>
    </row>
    <row r="74" spans="3:11" ht="22.5" x14ac:dyDescent="0.25">
      <c r="C74" s="53"/>
      <c r="D74" s="178"/>
      <c r="E74" s="179"/>
      <c r="F74" s="180"/>
      <c r="H74" s="194" t="s">
        <v>154</v>
      </c>
      <c r="I74" s="195">
        <v>7000</v>
      </c>
      <c r="J74" s="181">
        <f>I74*Ieguld_tīklos!P38</f>
        <v>1400000</v>
      </c>
      <c r="K74" s="180"/>
    </row>
    <row r="75" spans="3:11" ht="22.5" x14ac:dyDescent="0.25">
      <c r="C75" s="53"/>
      <c r="D75" s="178"/>
      <c r="E75" s="179"/>
      <c r="F75" s="180"/>
      <c r="H75" s="194" t="s">
        <v>156</v>
      </c>
      <c r="I75" s="195">
        <v>180</v>
      </c>
      <c r="J75" s="181">
        <f>I75*Ieguld_tīklos!P39</f>
        <v>27000</v>
      </c>
      <c r="K75" s="180"/>
    </row>
    <row r="76" spans="3:11" ht="22.5" x14ac:dyDescent="0.25">
      <c r="C76" s="53"/>
      <c r="D76" s="178"/>
      <c r="E76" s="179"/>
      <c r="F76" s="180"/>
      <c r="H76" s="194" t="s">
        <v>157</v>
      </c>
      <c r="I76" s="195">
        <v>3330</v>
      </c>
      <c r="J76" s="181">
        <f>I76*Ieguld_tīklos!P40</f>
        <v>333000</v>
      </c>
      <c r="K76" s="180"/>
    </row>
    <row r="77" spans="3:11" ht="15" x14ac:dyDescent="0.25">
      <c r="C77" s="53"/>
      <c r="D77" s="178"/>
      <c r="E77" s="179"/>
      <c r="F77" s="180"/>
      <c r="H77" s="194" t="s">
        <v>158</v>
      </c>
      <c r="I77" s="195">
        <v>2</v>
      </c>
      <c r="J77" s="181">
        <f>I77*Ieguld_tīklos!P41</f>
        <v>50000</v>
      </c>
      <c r="K77" s="180"/>
    </row>
    <row r="78" spans="3:11" ht="15" x14ac:dyDescent="0.25">
      <c r="C78" s="53">
        <v>39</v>
      </c>
      <c r="D78" s="178" t="s">
        <v>100</v>
      </c>
      <c r="E78" s="179">
        <f>SUM(E79:E82)</f>
        <v>1620550</v>
      </c>
      <c r="F78" s="180">
        <v>410</v>
      </c>
      <c r="H78" s="53">
        <v>39</v>
      </c>
      <c r="I78" s="178" t="s">
        <v>100</v>
      </c>
      <c r="J78" s="181">
        <v>0</v>
      </c>
      <c r="K78" s="180">
        <v>0</v>
      </c>
    </row>
    <row r="79" spans="3:11" ht="22.5" x14ac:dyDescent="0.25">
      <c r="C79" s="194" t="s">
        <v>154</v>
      </c>
      <c r="D79" s="195">
        <v>6151</v>
      </c>
      <c r="E79" s="179">
        <f>D79*O211</f>
        <v>1230200</v>
      </c>
      <c r="F79" s="180"/>
      <c r="H79" s="197"/>
      <c r="I79" s="189"/>
      <c r="J79" s="189"/>
      <c r="K79" s="180"/>
    </row>
    <row r="80" spans="3:11" ht="22.5" x14ac:dyDescent="0.25">
      <c r="C80" s="194" t="s">
        <v>156</v>
      </c>
      <c r="D80" s="195">
        <v>889</v>
      </c>
      <c r="E80" s="179">
        <f>D80*O212</f>
        <v>133350</v>
      </c>
      <c r="F80" s="180"/>
      <c r="H80" s="197"/>
      <c r="I80" s="189"/>
      <c r="J80" s="189"/>
      <c r="K80" s="180"/>
    </row>
    <row r="81" spans="3:11" ht="33.75" x14ac:dyDescent="0.25">
      <c r="C81" s="194" t="s">
        <v>157</v>
      </c>
      <c r="D81" s="195">
        <v>820</v>
      </c>
      <c r="E81" s="179">
        <f>D81*O213</f>
        <v>82000</v>
      </c>
      <c r="F81" s="180"/>
      <c r="H81" s="197"/>
      <c r="I81" s="189"/>
      <c r="J81" s="189"/>
      <c r="K81" s="180"/>
    </row>
    <row r="82" spans="3:11" ht="15" x14ac:dyDescent="0.25">
      <c r="C82" s="194" t="s">
        <v>158</v>
      </c>
      <c r="D82" s="195">
        <v>7</v>
      </c>
      <c r="E82" s="179">
        <f>D82*O214</f>
        <v>175000</v>
      </c>
      <c r="F82" s="180"/>
      <c r="H82" s="197"/>
      <c r="I82" s="189"/>
      <c r="J82" s="189"/>
      <c r="K82" s="180"/>
    </row>
    <row r="83" spans="3:11" ht="15" x14ac:dyDescent="0.25">
      <c r="C83" s="53">
        <v>40</v>
      </c>
      <c r="D83" s="178" t="s">
        <v>101</v>
      </c>
      <c r="E83" s="179">
        <v>0</v>
      </c>
      <c r="F83" s="180">
        <v>0</v>
      </c>
      <c r="H83" s="53">
        <v>40</v>
      </c>
      <c r="I83" s="178" t="s">
        <v>101</v>
      </c>
      <c r="J83" s="181">
        <v>0</v>
      </c>
      <c r="K83" s="180">
        <v>0</v>
      </c>
    </row>
    <row r="84" spans="3:11" ht="15" x14ac:dyDescent="0.25">
      <c r="C84" s="53">
        <v>41</v>
      </c>
      <c r="D84" s="178" t="s">
        <v>102</v>
      </c>
      <c r="E84" s="179">
        <f>SUM(E85:E88)</f>
        <v>725000</v>
      </c>
      <c r="F84" s="180">
        <v>99</v>
      </c>
      <c r="H84" s="53">
        <v>41</v>
      </c>
      <c r="I84" s="178" t="s">
        <v>102</v>
      </c>
      <c r="J84" s="181">
        <v>0</v>
      </c>
      <c r="K84" s="180">
        <v>0</v>
      </c>
    </row>
    <row r="85" spans="3:11" ht="22.5" x14ac:dyDescent="0.25">
      <c r="C85" s="194" t="s">
        <v>154</v>
      </c>
      <c r="D85" s="195">
        <v>1000</v>
      </c>
      <c r="E85" s="179">
        <f>D85*O211</f>
        <v>200000</v>
      </c>
      <c r="F85" s="180"/>
      <c r="H85" s="197"/>
      <c r="I85" s="189"/>
      <c r="J85" s="189"/>
      <c r="K85" s="180"/>
    </row>
    <row r="86" spans="3:11" ht="22.5" x14ac:dyDescent="0.25">
      <c r="C86" s="194" t="s">
        <v>156</v>
      </c>
      <c r="D86" s="195">
        <v>2000</v>
      </c>
      <c r="E86" s="179">
        <f>D86*O212</f>
        <v>300000</v>
      </c>
      <c r="F86" s="180"/>
      <c r="H86" s="197"/>
      <c r="I86" s="189"/>
      <c r="J86" s="189"/>
      <c r="K86" s="180"/>
    </row>
    <row r="87" spans="3:11" ht="33.75" x14ac:dyDescent="0.25">
      <c r="C87" s="194" t="s">
        <v>157</v>
      </c>
      <c r="D87" s="195">
        <v>1000</v>
      </c>
      <c r="E87" s="179">
        <f>D87*O213</f>
        <v>100000</v>
      </c>
      <c r="F87" s="180"/>
      <c r="H87" s="197"/>
      <c r="I87" s="189"/>
      <c r="J87" s="189"/>
      <c r="K87" s="180"/>
    </row>
    <row r="88" spans="3:11" ht="15" x14ac:dyDescent="0.25">
      <c r="C88" s="194" t="s">
        <v>158</v>
      </c>
      <c r="D88" s="195">
        <v>5</v>
      </c>
      <c r="E88" s="179">
        <f>D88*O214</f>
        <v>125000</v>
      </c>
      <c r="F88" s="180"/>
      <c r="H88" s="197"/>
      <c r="I88" s="189"/>
      <c r="J88" s="189"/>
      <c r="K88" s="180"/>
    </row>
    <row r="89" spans="3:11" ht="15" x14ac:dyDescent="0.25">
      <c r="C89" s="53">
        <v>42</v>
      </c>
      <c r="D89" s="178" t="s">
        <v>103</v>
      </c>
      <c r="E89" s="179">
        <v>0</v>
      </c>
      <c r="F89" s="180">
        <v>0</v>
      </c>
      <c r="H89" s="53">
        <v>42</v>
      </c>
      <c r="I89" s="178" t="s">
        <v>103</v>
      </c>
      <c r="J89" s="181">
        <v>0</v>
      </c>
      <c r="K89" s="180">
        <v>0</v>
      </c>
    </row>
    <row r="90" spans="3:11" ht="15" x14ac:dyDescent="0.25">
      <c r="C90" s="53">
        <v>43</v>
      </c>
      <c r="D90" s="178" t="s">
        <v>105</v>
      </c>
      <c r="E90" s="179">
        <v>0</v>
      </c>
      <c r="F90" s="180">
        <v>0</v>
      </c>
      <c r="H90" s="53">
        <v>43</v>
      </c>
      <c r="I90" s="178" t="s">
        <v>105</v>
      </c>
      <c r="J90" s="181">
        <f>SUM(J91:J94)</f>
        <v>1766500</v>
      </c>
      <c r="K90" s="180">
        <v>250</v>
      </c>
    </row>
    <row r="91" spans="3:11" ht="22.5" x14ac:dyDescent="0.25">
      <c r="C91" s="53"/>
      <c r="D91" s="178"/>
      <c r="E91" s="179"/>
      <c r="F91" s="180"/>
      <c r="H91" s="194" t="s">
        <v>154</v>
      </c>
      <c r="I91" s="195">
        <v>5200</v>
      </c>
      <c r="J91" s="181">
        <f>I91*Ieguld_tīklos!P38</f>
        <v>1040000</v>
      </c>
      <c r="K91" s="180"/>
    </row>
    <row r="92" spans="3:11" ht="22.5" x14ac:dyDescent="0.25">
      <c r="C92" s="53"/>
      <c r="D92" s="178"/>
      <c r="E92" s="179"/>
      <c r="F92" s="180"/>
      <c r="H92" s="194" t="s">
        <v>156</v>
      </c>
      <c r="I92" s="195">
        <v>2350</v>
      </c>
      <c r="J92" s="181">
        <f>I92*Ieguld_tīklos!P39</f>
        <v>352500</v>
      </c>
      <c r="K92" s="180"/>
    </row>
    <row r="93" spans="3:11" ht="22.5" x14ac:dyDescent="0.25">
      <c r="C93" s="53"/>
      <c r="D93" s="178"/>
      <c r="E93" s="179"/>
      <c r="F93" s="180"/>
      <c r="H93" s="194" t="s">
        <v>157</v>
      </c>
      <c r="I93" s="195">
        <v>2740</v>
      </c>
      <c r="J93" s="181">
        <f>I93*Ieguld_tīklos!P40</f>
        <v>274000</v>
      </c>
      <c r="K93" s="180"/>
    </row>
    <row r="94" spans="3:11" ht="15" x14ac:dyDescent="0.25">
      <c r="C94" s="53"/>
      <c r="D94" s="178"/>
      <c r="E94" s="179"/>
      <c r="F94" s="180"/>
      <c r="H94" s="194" t="s">
        <v>158</v>
      </c>
      <c r="I94" s="195">
        <v>4</v>
      </c>
      <c r="J94" s="181">
        <f>I94*Ieguld_tīklos!P41</f>
        <v>100000</v>
      </c>
      <c r="K94" s="180"/>
    </row>
    <row r="95" spans="3:11" ht="15" x14ac:dyDescent="0.25">
      <c r="C95" s="53">
        <v>44</v>
      </c>
      <c r="D95" s="178" t="s">
        <v>106</v>
      </c>
      <c r="E95" s="179">
        <f>SUM(E96:E99)</f>
        <v>3772000</v>
      </c>
      <c r="F95" s="180">
        <v>534</v>
      </c>
      <c r="H95" s="53">
        <v>44</v>
      </c>
      <c r="I95" s="178" t="s">
        <v>106</v>
      </c>
      <c r="J95" s="181">
        <v>0</v>
      </c>
      <c r="K95" s="180">
        <v>0</v>
      </c>
    </row>
    <row r="96" spans="3:11" ht="22.5" x14ac:dyDescent="0.25">
      <c r="C96" s="194" t="s">
        <v>154</v>
      </c>
      <c r="D96" s="195">
        <v>15400</v>
      </c>
      <c r="E96" s="179">
        <f>D96*O211</f>
        <v>3080000</v>
      </c>
      <c r="F96" s="180"/>
      <c r="H96" s="197"/>
      <c r="I96" s="189"/>
      <c r="J96" s="189"/>
      <c r="K96" s="180"/>
    </row>
    <row r="97" spans="3:11" ht="22.5" x14ac:dyDescent="0.25">
      <c r="C97" s="194" t="s">
        <v>156</v>
      </c>
      <c r="D97" s="195">
        <v>2500</v>
      </c>
      <c r="E97" s="179">
        <f>D97*O212</f>
        <v>375000</v>
      </c>
      <c r="F97" s="180"/>
      <c r="H97" s="197"/>
      <c r="I97" s="189"/>
      <c r="J97" s="189"/>
      <c r="K97" s="180"/>
    </row>
    <row r="98" spans="3:11" ht="33.75" x14ac:dyDescent="0.25">
      <c r="C98" s="194" t="s">
        <v>157</v>
      </c>
      <c r="D98" s="195">
        <v>420</v>
      </c>
      <c r="E98" s="179">
        <f>D98*O213</f>
        <v>42000</v>
      </c>
      <c r="F98" s="180"/>
      <c r="H98" s="197"/>
      <c r="I98" s="189"/>
      <c r="J98" s="189"/>
      <c r="K98" s="180"/>
    </row>
    <row r="99" spans="3:11" ht="15" x14ac:dyDescent="0.25">
      <c r="C99" s="194" t="s">
        <v>158</v>
      </c>
      <c r="D99" s="195">
        <v>11</v>
      </c>
      <c r="E99" s="179">
        <f>D99*O214</f>
        <v>275000</v>
      </c>
      <c r="F99" s="180"/>
      <c r="H99" s="197"/>
      <c r="I99" s="189"/>
      <c r="J99" s="189"/>
      <c r="K99" s="180"/>
    </row>
    <row r="100" spans="3:11" ht="15" x14ac:dyDescent="0.25">
      <c r="C100" s="53">
        <v>45</v>
      </c>
      <c r="D100" s="178" t="s">
        <v>108</v>
      </c>
      <c r="E100" s="179">
        <f>SUM(E101:E104)</f>
        <v>1108000</v>
      </c>
      <c r="F100" s="180">
        <v>223</v>
      </c>
      <c r="H100" s="53">
        <v>45</v>
      </c>
      <c r="I100" s="178" t="s">
        <v>108</v>
      </c>
      <c r="J100" s="181">
        <v>0</v>
      </c>
      <c r="K100" s="180">
        <v>0</v>
      </c>
    </row>
    <row r="101" spans="3:11" ht="22.5" x14ac:dyDescent="0.25">
      <c r="C101" s="194" t="s">
        <v>154</v>
      </c>
      <c r="D101" s="195">
        <v>3640</v>
      </c>
      <c r="E101" s="181">
        <f>D101*O211</f>
        <v>728000</v>
      </c>
      <c r="F101" s="180"/>
      <c r="H101" s="197"/>
      <c r="I101" s="189"/>
      <c r="J101" s="189"/>
      <c r="K101" s="180"/>
    </row>
    <row r="102" spans="3:11" ht="22.5" x14ac:dyDescent="0.25">
      <c r="C102" s="194" t="s">
        <v>156</v>
      </c>
      <c r="D102" s="195">
        <v>1160</v>
      </c>
      <c r="E102" s="181">
        <f>D102*O212</f>
        <v>174000</v>
      </c>
      <c r="F102" s="180"/>
      <c r="H102" s="197"/>
      <c r="I102" s="189"/>
      <c r="J102" s="189"/>
      <c r="K102" s="180"/>
    </row>
    <row r="103" spans="3:11" ht="33.75" x14ac:dyDescent="0.25">
      <c r="C103" s="194" t="s">
        <v>157</v>
      </c>
      <c r="D103" s="195">
        <v>1060</v>
      </c>
      <c r="E103" s="181">
        <f>D103*O213</f>
        <v>106000</v>
      </c>
      <c r="F103" s="180"/>
      <c r="H103" s="197"/>
      <c r="I103" s="189"/>
      <c r="J103" s="189"/>
      <c r="K103" s="180"/>
    </row>
    <row r="104" spans="3:11" ht="15" x14ac:dyDescent="0.25">
      <c r="C104" s="194" t="s">
        <v>158</v>
      </c>
      <c r="D104" s="195">
        <v>4</v>
      </c>
      <c r="E104" s="181">
        <f>D104*O214</f>
        <v>100000</v>
      </c>
      <c r="F104" s="180"/>
      <c r="H104" s="197"/>
      <c r="I104" s="189"/>
      <c r="J104" s="189"/>
      <c r="K104" s="180"/>
    </row>
    <row r="105" spans="3:11" ht="15" x14ac:dyDescent="0.25">
      <c r="C105" s="53">
        <v>46</v>
      </c>
      <c r="D105" s="178" t="s">
        <v>109</v>
      </c>
      <c r="E105" s="179">
        <f>SUM(E106:E109)</f>
        <v>1531500</v>
      </c>
      <c r="F105" s="180">
        <v>360</v>
      </c>
      <c r="H105" s="53">
        <v>46</v>
      </c>
      <c r="I105" s="178" t="s">
        <v>109</v>
      </c>
      <c r="J105" s="181">
        <v>0</v>
      </c>
      <c r="K105" s="180">
        <v>0</v>
      </c>
    </row>
    <row r="106" spans="3:11" ht="22.5" x14ac:dyDescent="0.25">
      <c r="C106" s="194" t="s">
        <v>154</v>
      </c>
      <c r="D106" s="195">
        <v>6215</v>
      </c>
      <c r="E106" s="179">
        <f>D106*O211</f>
        <v>1243000</v>
      </c>
      <c r="F106" s="180"/>
      <c r="H106" s="197"/>
      <c r="I106" s="189"/>
      <c r="J106" s="189"/>
      <c r="K106" s="180"/>
    </row>
    <row r="107" spans="3:11" ht="22.5" x14ac:dyDescent="0.25">
      <c r="C107" s="194" t="s">
        <v>156</v>
      </c>
      <c r="D107" s="195">
        <v>810</v>
      </c>
      <c r="E107" s="179">
        <f>D107*O212</f>
        <v>121500</v>
      </c>
      <c r="F107" s="180"/>
      <c r="H107" s="197"/>
      <c r="I107" s="189"/>
      <c r="J107" s="189"/>
      <c r="K107" s="180"/>
    </row>
    <row r="108" spans="3:11" ht="33.75" x14ac:dyDescent="0.25">
      <c r="C108" s="194" t="s">
        <v>157</v>
      </c>
      <c r="D108" s="195">
        <v>920</v>
      </c>
      <c r="E108" s="179">
        <f>D108*O213</f>
        <v>92000</v>
      </c>
      <c r="F108" s="180"/>
      <c r="H108" s="197"/>
      <c r="I108" s="189"/>
      <c r="J108" s="189"/>
      <c r="K108" s="180"/>
    </row>
    <row r="109" spans="3:11" ht="15" x14ac:dyDescent="0.25">
      <c r="C109" s="194" t="s">
        <v>158</v>
      </c>
      <c r="D109" s="195">
        <v>3</v>
      </c>
      <c r="E109" s="179">
        <f>D109*O214</f>
        <v>75000</v>
      </c>
      <c r="F109" s="180"/>
      <c r="H109" s="197"/>
      <c r="I109" s="189"/>
      <c r="J109" s="189"/>
      <c r="K109" s="180"/>
    </row>
    <row r="110" spans="3:11" ht="15" x14ac:dyDescent="0.25">
      <c r="C110" s="53">
        <v>47</v>
      </c>
      <c r="D110" s="178" t="s">
        <v>110</v>
      </c>
      <c r="E110" s="179">
        <f>SUM(E111:E114)</f>
        <v>1021000</v>
      </c>
      <c r="F110" s="180">
        <v>78</v>
      </c>
      <c r="H110" s="53">
        <v>47</v>
      </c>
      <c r="I110" s="178" t="s">
        <v>110</v>
      </c>
      <c r="J110" s="181">
        <v>0</v>
      </c>
      <c r="K110" s="180">
        <v>0</v>
      </c>
    </row>
    <row r="111" spans="3:11" ht="22.5" x14ac:dyDescent="0.25">
      <c r="C111" s="194" t="s">
        <v>154</v>
      </c>
      <c r="D111" s="195">
        <v>2830</v>
      </c>
      <c r="E111" s="179">
        <f>O211*D111</f>
        <v>566000</v>
      </c>
      <c r="F111" s="180"/>
      <c r="H111" s="197"/>
      <c r="I111" s="189"/>
      <c r="J111" s="189"/>
      <c r="K111" s="180"/>
    </row>
    <row r="112" spans="3:11" ht="22.5" x14ac:dyDescent="0.25">
      <c r="C112" s="194" t="s">
        <v>156</v>
      </c>
      <c r="D112" s="195">
        <v>2500</v>
      </c>
      <c r="E112" s="179">
        <f>O212*D112</f>
        <v>375000</v>
      </c>
      <c r="F112" s="180"/>
      <c r="H112" s="197"/>
      <c r="I112" s="189"/>
      <c r="J112" s="189"/>
      <c r="K112" s="180"/>
    </row>
    <row r="113" spans="3:11" ht="33.75" x14ac:dyDescent="0.25">
      <c r="C113" s="194" t="s">
        <v>157</v>
      </c>
      <c r="D113" s="195">
        <v>300</v>
      </c>
      <c r="E113" s="179">
        <f>O213*D113</f>
        <v>30000</v>
      </c>
      <c r="F113" s="180"/>
      <c r="H113" s="197"/>
      <c r="I113" s="189"/>
      <c r="J113" s="189"/>
      <c r="K113" s="180"/>
    </row>
    <row r="114" spans="3:11" ht="15" x14ac:dyDescent="0.25">
      <c r="C114" s="194" t="s">
        <v>158</v>
      </c>
      <c r="D114" s="195">
        <v>2</v>
      </c>
      <c r="E114" s="179">
        <f>O214*D114</f>
        <v>50000</v>
      </c>
      <c r="F114" s="180"/>
      <c r="H114" s="197"/>
      <c r="I114" s="189"/>
      <c r="J114" s="189"/>
      <c r="K114" s="180"/>
    </row>
    <row r="115" spans="3:11" ht="15" x14ac:dyDescent="0.25">
      <c r="C115" s="53">
        <v>48</v>
      </c>
      <c r="D115" s="178" t="s">
        <v>111</v>
      </c>
      <c r="E115" s="179">
        <f>E116</f>
        <v>160000</v>
      </c>
      <c r="F115" s="180">
        <v>80</v>
      </c>
      <c r="H115" s="53">
        <v>48</v>
      </c>
      <c r="I115" s="178" t="s">
        <v>111</v>
      </c>
      <c r="J115" s="181">
        <v>0</v>
      </c>
      <c r="K115" s="180">
        <v>0</v>
      </c>
    </row>
    <row r="116" spans="3:11" ht="22.5" x14ac:dyDescent="0.25">
      <c r="C116" s="194" t="s">
        <v>154</v>
      </c>
      <c r="D116" s="195">
        <v>800</v>
      </c>
      <c r="E116" s="179">
        <f>D116*O211</f>
        <v>160000</v>
      </c>
      <c r="F116" s="180"/>
      <c r="H116" s="197"/>
      <c r="I116" s="189"/>
      <c r="J116" s="189"/>
      <c r="K116" s="180"/>
    </row>
    <row r="117" spans="3:11" ht="15" x14ac:dyDescent="0.25">
      <c r="C117" s="53">
        <v>49</v>
      </c>
      <c r="D117" s="178" t="s">
        <v>112</v>
      </c>
      <c r="E117" s="179">
        <f>E118+E119</f>
        <v>797800</v>
      </c>
      <c r="F117" s="180">
        <v>136</v>
      </c>
      <c r="H117" s="53">
        <v>49</v>
      </c>
      <c r="I117" s="178" t="s">
        <v>112</v>
      </c>
      <c r="J117" s="181">
        <v>0</v>
      </c>
      <c r="K117" s="180">
        <v>0</v>
      </c>
    </row>
    <row r="118" spans="3:11" ht="22.5" x14ac:dyDescent="0.25">
      <c r="C118" s="194" t="s">
        <v>154</v>
      </c>
      <c r="D118" s="195">
        <v>3740</v>
      </c>
      <c r="E118" s="179">
        <f>D118*O211</f>
        <v>748000</v>
      </c>
      <c r="F118" s="180"/>
      <c r="H118" s="197"/>
      <c r="I118" s="189"/>
      <c r="J118" s="189"/>
      <c r="K118" s="180"/>
    </row>
    <row r="119" spans="3:11" ht="33.75" x14ac:dyDescent="0.25">
      <c r="C119" s="194" t="s">
        <v>157</v>
      </c>
      <c r="D119" s="195">
        <v>332</v>
      </c>
      <c r="E119" s="179">
        <f>D119*O212</f>
        <v>49800</v>
      </c>
      <c r="F119" s="180"/>
      <c r="H119" s="197"/>
      <c r="I119" s="189"/>
      <c r="J119" s="189"/>
      <c r="K119" s="180"/>
    </row>
    <row r="120" spans="3:11" ht="15" x14ac:dyDescent="0.25">
      <c r="C120" s="53">
        <v>50</v>
      </c>
      <c r="D120" s="178" t="s">
        <v>114</v>
      </c>
      <c r="E120" s="179">
        <f>SUM(E121:E124)</f>
        <v>2338000</v>
      </c>
      <c r="F120" s="180">
        <v>980</v>
      </c>
      <c r="H120" s="53">
        <v>50</v>
      </c>
      <c r="I120" s="178" t="s">
        <v>114</v>
      </c>
      <c r="J120" s="181">
        <v>0</v>
      </c>
      <c r="K120" s="180">
        <v>0</v>
      </c>
    </row>
    <row r="121" spans="3:11" ht="22.5" x14ac:dyDescent="0.25">
      <c r="C121" s="194" t="s">
        <v>154</v>
      </c>
      <c r="D121" s="195">
        <v>9100</v>
      </c>
      <c r="E121" s="179">
        <f>D121*O211</f>
        <v>1820000</v>
      </c>
      <c r="F121" s="180"/>
      <c r="H121" s="197"/>
      <c r="I121" s="189"/>
      <c r="J121" s="189"/>
      <c r="K121" s="180"/>
    </row>
    <row r="122" spans="3:11" ht="22.5" x14ac:dyDescent="0.25">
      <c r="C122" s="194" t="s">
        <v>156</v>
      </c>
      <c r="D122" s="195">
        <v>1000</v>
      </c>
      <c r="E122" s="179">
        <f>D122*O212</f>
        <v>150000</v>
      </c>
      <c r="F122" s="180"/>
      <c r="H122" s="197"/>
      <c r="I122" s="189"/>
      <c r="J122" s="189"/>
      <c r="K122" s="180"/>
    </row>
    <row r="123" spans="3:11" ht="33.75" x14ac:dyDescent="0.25">
      <c r="C123" s="194" t="s">
        <v>157</v>
      </c>
      <c r="D123" s="195">
        <v>2430</v>
      </c>
      <c r="E123" s="179">
        <f>D123*O213</f>
        <v>243000</v>
      </c>
      <c r="F123" s="180"/>
      <c r="H123" s="197"/>
      <c r="I123" s="189"/>
      <c r="J123" s="189"/>
      <c r="K123" s="180"/>
    </row>
    <row r="124" spans="3:11" ht="15" x14ac:dyDescent="0.25">
      <c r="C124" s="194" t="s">
        <v>158</v>
      </c>
      <c r="D124" s="195">
        <v>5</v>
      </c>
      <c r="E124" s="179">
        <f>D124*O214</f>
        <v>125000</v>
      </c>
      <c r="F124" s="180"/>
      <c r="H124" s="197"/>
      <c r="I124" s="189"/>
      <c r="J124" s="189"/>
      <c r="K124" s="180"/>
    </row>
    <row r="125" spans="3:11" ht="15" x14ac:dyDescent="0.25">
      <c r="C125" s="53">
        <v>51</v>
      </c>
      <c r="D125" s="178" t="s">
        <v>115</v>
      </c>
      <c r="E125" s="179">
        <f>SUM(E126:E129)</f>
        <v>2600000</v>
      </c>
      <c r="F125" s="180">
        <v>627</v>
      </c>
      <c r="H125" s="53">
        <v>51</v>
      </c>
      <c r="I125" s="178" t="s">
        <v>115</v>
      </c>
      <c r="J125" s="181">
        <v>0</v>
      </c>
      <c r="K125" s="180">
        <v>0</v>
      </c>
    </row>
    <row r="126" spans="3:11" ht="22.5" x14ac:dyDescent="0.25">
      <c r="C126" s="185" t="s">
        <v>154</v>
      </c>
      <c r="D126" s="186">
        <v>9500</v>
      </c>
      <c r="E126" s="179">
        <f>D126*P38</f>
        <v>1900000</v>
      </c>
      <c r="F126" s="180"/>
      <c r="H126" s="53"/>
      <c r="I126" s="178"/>
      <c r="J126" s="181"/>
      <c r="K126" s="180"/>
    </row>
    <row r="127" spans="3:11" ht="22.5" x14ac:dyDescent="0.25">
      <c r="C127" s="185" t="s">
        <v>156</v>
      </c>
      <c r="D127" s="186">
        <v>2000</v>
      </c>
      <c r="E127" s="179">
        <f>D127*P39</f>
        <v>300000</v>
      </c>
      <c r="F127" s="180"/>
      <c r="H127" s="53"/>
      <c r="I127" s="178"/>
      <c r="J127" s="181"/>
      <c r="K127" s="180"/>
    </row>
    <row r="128" spans="3:11" ht="33.75" x14ac:dyDescent="0.25">
      <c r="C128" s="185" t="s">
        <v>157</v>
      </c>
      <c r="D128" s="186">
        <v>2500</v>
      </c>
      <c r="E128" s="179">
        <f>D128*P40</f>
        <v>250000</v>
      </c>
      <c r="F128" s="180"/>
      <c r="H128" s="53"/>
      <c r="I128" s="178"/>
      <c r="J128" s="181"/>
      <c r="K128" s="180"/>
    </row>
    <row r="129" spans="3:11" ht="15" x14ac:dyDescent="0.25">
      <c r="C129" s="185" t="s">
        <v>158</v>
      </c>
      <c r="D129" s="186">
        <v>6</v>
      </c>
      <c r="E129" s="179">
        <f>D129*P41</f>
        <v>150000</v>
      </c>
      <c r="F129" s="180"/>
      <c r="H129" s="53"/>
      <c r="I129" s="178"/>
      <c r="J129" s="181"/>
      <c r="K129" s="180"/>
    </row>
    <row r="130" spans="3:11" ht="15" x14ac:dyDescent="0.25">
      <c r="C130" s="53">
        <v>52</v>
      </c>
      <c r="D130" s="178" t="s">
        <v>117</v>
      </c>
      <c r="E130" s="179">
        <f>SUM(E131:E134)</f>
        <v>1902500</v>
      </c>
      <c r="F130" s="180">
        <v>59</v>
      </c>
      <c r="H130" s="53">
        <v>52</v>
      </c>
      <c r="I130" s="178" t="s">
        <v>117</v>
      </c>
      <c r="J130" s="181">
        <v>0</v>
      </c>
      <c r="K130" s="180">
        <v>0</v>
      </c>
    </row>
    <row r="131" spans="3:11" ht="22.5" x14ac:dyDescent="0.25">
      <c r="C131" s="194" t="s">
        <v>154</v>
      </c>
      <c r="D131" s="195">
        <v>7600</v>
      </c>
      <c r="E131" s="179">
        <f>D131*O211</f>
        <v>1520000</v>
      </c>
      <c r="F131" s="180"/>
      <c r="H131" s="197"/>
      <c r="I131" s="189"/>
      <c r="J131" s="189"/>
      <c r="K131" s="180"/>
    </row>
    <row r="132" spans="3:11" ht="22.5" x14ac:dyDescent="0.25">
      <c r="C132" s="194" t="s">
        <v>156</v>
      </c>
      <c r="D132" s="195">
        <v>450</v>
      </c>
      <c r="E132" s="179">
        <f>D132*O212</f>
        <v>67500</v>
      </c>
      <c r="F132" s="180"/>
      <c r="H132" s="197"/>
      <c r="I132" s="189"/>
      <c r="J132" s="189"/>
      <c r="K132" s="180"/>
    </row>
    <row r="133" spans="3:11" ht="33.75" x14ac:dyDescent="0.25">
      <c r="C133" s="194" t="s">
        <v>157</v>
      </c>
      <c r="D133" s="195">
        <v>1650</v>
      </c>
      <c r="E133" s="179">
        <f>D133*O213</f>
        <v>165000</v>
      </c>
      <c r="F133" s="180"/>
      <c r="H133" s="197"/>
      <c r="I133" s="189"/>
      <c r="J133" s="189"/>
      <c r="K133" s="180"/>
    </row>
    <row r="134" spans="3:11" ht="15" x14ac:dyDescent="0.25">
      <c r="C134" s="194" t="s">
        <v>158</v>
      </c>
      <c r="D134" s="195">
        <v>6</v>
      </c>
      <c r="E134" s="179">
        <f>D134*O214</f>
        <v>150000</v>
      </c>
      <c r="F134" s="180"/>
      <c r="H134" s="197"/>
      <c r="I134" s="189"/>
      <c r="J134" s="189"/>
      <c r="K134" s="180"/>
    </row>
    <row r="135" spans="3:11" ht="15" x14ac:dyDescent="0.25">
      <c r="C135" s="53">
        <v>53</v>
      </c>
      <c r="D135" s="178" t="s">
        <v>118</v>
      </c>
      <c r="E135" s="179">
        <v>0</v>
      </c>
      <c r="F135" s="180">
        <v>0</v>
      </c>
      <c r="H135" s="53">
        <v>53</v>
      </c>
      <c r="I135" s="178" t="s">
        <v>118</v>
      </c>
      <c r="J135" s="181">
        <v>0</v>
      </c>
      <c r="K135" s="180">
        <v>0</v>
      </c>
    </row>
    <row r="136" spans="3:11" ht="15" x14ac:dyDescent="0.25">
      <c r="C136" s="53">
        <v>54</v>
      </c>
      <c r="D136" s="178" t="s">
        <v>119</v>
      </c>
      <c r="E136" s="179">
        <v>0</v>
      </c>
      <c r="F136" s="180">
        <v>0</v>
      </c>
      <c r="H136" s="53">
        <v>54</v>
      </c>
      <c r="I136" s="178" t="s">
        <v>119</v>
      </c>
      <c r="J136" s="181">
        <v>0</v>
      </c>
      <c r="K136" s="180">
        <v>0</v>
      </c>
    </row>
    <row r="137" spans="3:11" ht="15" x14ac:dyDescent="0.25">
      <c r="C137" s="53">
        <v>55</v>
      </c>
      <c r="D137" s="178" t="s">
        <v>120</v>
      </c>
      <c r="E137" s="179">
        <f>SUM(E138:E141)</f>
        <v>1125000</v>
      </c>
      <c r="F137" s="180">
        <v>350</v>
      </c>
      <c r="H137" s="53">
        <v>55</v>
      </c>
      <c r="I137" s="178" t="s">
        <v>120</v>
      </c>
      <c r="J137" s="181">
        <v>0</v>
      </c>
      <c r="K137" s="180">
        <v>0</v>
      </c>
    </row>
    <row r="138" spans="3:11" ht="22.5" x14ac:dyDescent="0.25">
      <c r="C138" s="194" t="s">
        <v>154</v>
      </c>
      <c r="D138" s="195">
        <v>4000</v>
      </c>
      <c r="E138" s="179">
        <f>D138*O211</f>
        <v>800000</v>
      </c>
      <c r="F138" s="180"/>
      <c r="H138" s="197"/>
      <c r="I138" s="189"/>
      <c r="J138" s="189"/>
      <c r="K138" s="180"/>
    </row>
    <row r="139" spans="3:11" ht="22.5" x14ac:dyDescent="0.25">
      <c r="C139" s="194" t="s">
        <v>156</v>
      </c>
      <c r="D139" s="195">
        <v>1000</v>
      </c>
      <c r="E139" s="179">
        <f>D139*O212</f>
        <v>150000</v>
      </c>
      <c r="F139" s="180"/>
      <c r="H139" s="197"/>
      <c r="I139" s="189"/>
      <c r="J139" s="189"/>
      <c r="K139" s="180"/>
    </row>
    <row r="140" spans="3:11" ht="33.75" x14ac:dyDescent="0.25">
      <c r="C140" s="194" t="s">
        <v>157</v>
      </c>
      <c r="D140" s="195">
        <v>1000</v>
      </c>
      <c r="E140" s="179">
        <f>D140*O213</f>
        <v>100000</v>
      </c>
      <c r="F140" s="180"/>
      <c r="H140" s="197"/>
      <c r="I140" s="189"/>
      <c r="J140" s="189"/>
      <c r="K140" s="180"/>
    </row>
    <row r="141" spans="3:11" ht="15" x14ac:dyDescent="0.25">
      <c r="C141" s="194" t="s">
        <v>158</v>
      </c>
      <c r="D141" s="195">
        <v>3</v>
      </c>
      <c r="E141" s="179">
        <f>D141*O214</f>
        <v>75000</v>
      </c>
      <c r="F141" s="180"/>
      <c r="H141" s="197"/>
      <c r="I141" s="189"/>
      <c r="J141" s="189"/>
      <c r="K141" s="180"/>
    </row>
    <row r="142" spans="3:11" ht="15" x14ac:dyDescent="0.25">
      <c r="C142" s="53">
        <v>56</v>
      </c>
      <c r="D142" s="178" t="s">
        <v>121</v>
      </c>
      <c r="E142" s="179">
        <v>0</v>
      </c>
      <c r="F142" s="180">
        <v>0</v>
      </c>
      <c r="H142" s="53">
        <v>56</v>
      </c>
      <c r="I142" s="178" t="s">
        <v>121</v>
      </c>
      <c r="J142" s="181">
        <v>0</v>
      </c>
      <c r="K142" s="180">
        <v>0</v>
      </c>
    </row>
    <row r="143" spans="3:11" ht="15" x14ac:dyDescent="0.25">
      <c r="C143" s="53">
        <v>57</v>
      </c>
      <c r="D143" s="178" t="s">
        <v>124</v>
      </c>
      <c r="E143" s="179">
        <v>0</v>
      </c>
      <c r="F143" s="180">
        <v>0</v>
      </c>
      <c r="H143" s="53">
        <v>57</v>
      </c>
      <c r="I143" s="178" t="s">
        <v>124</v>
      </c>
      <c r="J143" s="181">
        <v>0</v>
      </c>
      <c r="K143" s="180">
        <v>0</v>
      </c>
    </row>
    <row r="144" spans="3:11" ht="15" x14ac:dyDescent="0.25">
      <c r="C144" s="53">
        <v>58</v>
      </c>
      <c r="D144" s="178" t="s">
        <v>125</v>
      </c>
      <c r="E144" s="179">
        <v>0</v>
      </c>
      <c r="F144" s="180">
        <v>0</v>
      </c>
      <c r="H144" s="53">
        <v>58</v>
      </c>
      <c r="I144" s="178" t="s">
        <v>125</v>
      </c>
      <c r="J144" s="181">
        <f>SUM(J145:J148)</f>
        <v>780300</v>
      </c>
      <c r="K144" s="180">
        <v>377</v>
      </c>
    </row>
    <row r="145" spans="3:11" ht="22.5" x14ac:dyDescent="0.25">
      <c r="C145" s="53"/>
      <c r="D145" s="178"/>
      <c r="E145" s="179"/>
      <c r="F145" s="180"/>
      <c r="H145" s="194" t="s">
        <v>154</v>
      </c>
      <c r="I145" s="195">
        <v>2464</v>
      </c>
      <c r="J145" s="181">
        <f>I145*Ieguld_tīklos!P38</f>
        <v>492800</v>
      </c>
      <c r="K145" s="180"/>
    </row>
    <row r="146" spans="3:11" ht="22.5" x14ac:dyDescent="0.25">
      <c r="C146" s="53"/>
      <c r="D146" s="178"/>
      <c r="E146" s="179"/>
      <c r="F146" s="180"/>
      <c r="H146" s="194" t="s">
        <v>156</v>
      </c>
      <c r="I146" s="195">
        <v>790</v>
      </c>
      <c r="J146" s="181">
        <f>I146*Ieguld_tīklos!P39</f>
        <v>118500</v>
      </c>
      <c r="K146" s="180"/>
    </row>
    <row r="147" spans="3:11" ht="22.5" x14ac:dyDescent="0.25">
      <c r="C147" s="53"/>
      <c r="D147" s="178"/>
      <c r="E147" s="179"/>
      <c r="F147" s="180"/>
      <c r="H147" s="194" t="s">
        <v>157</v>
      </c>
      <c r="I147" s="195">
        <v>1440</v>
      </c>
      <c r="J147" s="181">
        <f>I147*Ieguld_tīklos!P40</f>
        <v>144000</v>
      </c>
      <c r="K147" s="180"/>
    </row>
    <row r="148" spans="3:11" ht="15" x14ac:dyDescent="0.25">
      <c r="C148" s="53"/>
      <c r="D148" s="178"/>
      <c r="E148" s="179"/>
      <c r="F148" s="180"/>
      <c r="H148" s="194" t="s">
        <v>158</v>
      </c>
      <c r="I148" s="195">
        <v>1</v>
      </c>
      <c r="J148" s="181">
        <f>I148*Ieguld_tīklos!P41</f>
        <v>25000</v>
      </c>
      <c r="K148" s="180"/>
    </row>
    <row r="149" spans="3:11" ht="15" x14ac:dyDescent="0.25">
      <c r="C149" s="53">
        <v>59</v>
      </c>
      <c r="D149" s="178" t="s">
        <v>127</v>
      </c>
      <c r="E149" s="179">
        <f>SUM(E150:E153)</f>
        <v>2898500</v>
      </c>
      <c r="F149" s="180">
        <v>1812</v>
      </c>
      <c r="H149" s="53">
        <v>59</v>
      </c>
      <c r="I149" s="178" t="s">
        <v>127</v>
      </c>
      <c r="J149" s="181">
        <v>0</v>
      </c>
      <c r="K149" s="180">
        <v>0</v>
      </c>
    </row>
    <row r="150" spans="3:11" ht="22.5" x14ac:dyDescent="0.25">
      <c r="C150" s="194" t="s">
        <v>154</v>
      </c>
      <c r="D150" s="195">
        <v>12450</v>
      </c>
      <c r="E150" s="179">
        <f>D150*O211</f>
        <v>2490000</v>
      </c>
      <c r="F150" s="180"/>
      <c r="H150" s="197"/>
      <c r="I150" s="189"/>
      <c r="J150" s="189"/>
      <c r="K150" s="180"/>
    </row>
    <row r="151" spans="3:11" ht="22.5" x14ac:dyDescent="0.25">
      <c r="C151" s="194" t="s">
        <v>156</v>
      </c>
      <c r="D151" s="195">
        <v>1890</v>
      </c>
      <c r="E151" s="179">
        <f>D151*O212</f>
        <v>283500</v>
      </c>
      <c r="F151" s="180"/>
      <c r="H151" s="197"/>
      <c r="I151" s="189"/>
      <c r="J151" s="189"/>
      <c r="K151" s="180"/>
    </row>
    <row r="152" spans="3:11" ht="33.75" x14ac:dyDescent="0.25">
      <c r="C152" s="194" t="s">
        <v>157</v>
      </c>
      <c r="D152" s="195">
        <v>0</v>
      </c>
      <c r="E152" s="179">
        <f>D152*O213</f>
        <v>0</v>
      </c>
      <c r="F152" s="180"/>
      <c r="H152" s="197"/>
      <c r="I152" s="189"/>
      <c r="J152" s="189"/>
      <c r="K152" s="180"/>
    </row>
    <row r="153" spans="3:11" ht="15" x14ac:dyDescent="0.25">
      <c r="C153" s="194" t="s">
        <v>158</v>
      </c>
      <c r="D153" s="195">
        <v>5</v>
      </c>
      <c r="E153" s="179">
        <f>D153*O214</f>
        <v>125000</v>
      </c>
      <c r="F153" s="180"/>
      <c r="H153" s="197"/>
      <c r="I153" s="189"/>
      <c r="J153" s="189"/>
      <c r="K153" s="180"/>
    </row>
    <row r="154" spans="3:11" ht="15" x14ac:dyDescent="0.25">
      <c r="C154" s="53">
        <v>60</v>
      </c>
      <c r="D154" s="178" t="s">
        <v>128</v>
      </c>
      <c r="E154" s="179">
        <f>SUM(E155:E158)</f>
        <v>119500</v>
      </c>
      <c r="F154" s="180">
        <v>12</v>
      </c>
      <c r="H154" s="53">
        <v>60</v>
      </c>
      <c r="I154" s="178" t="s">
        <v>128</v>
      </c>
      <c r="J154" s="181">
        <v>0</v>
      </c>
      <c r="K154" s="180">
        <v>0</v>
      </c>
    </row>
    <row r="155" spans="3:11" ht="22.5" x14ac:dyDescent="0.25">
      <c r="C155" s="194" t="s">
        <v>154</v>
      </c>
      <c r="D155" s="195">
        <v>300</v>
      </c>
      <c r="E155" s="179">
        <f>D155*O211</f>
        <v>60000</v>
      </c>
      <c r="F155" s="180"/>
      <c r="H155" s="197"/>
      <c r="I155" s="189"/>
      <c r="J155" s="189"/>
      <c r="K155" s="180"/>
    </row>
    <row r="156" spans="3:11" ht="22.5" x14ac:dyDescent="0.25">
      <c r="C156" s="194" t="s">
        <v>156</v>
      </c>
      <c r="D156" s="195">
        <v>230</v>
      </c>
      <c r="E156" s="179">
        <f>D156*O212</f>
        <v>34500</v>
      </c>
      <c r="F156" s="180"/>
      <c r="H156" s="197"/>
      <c r="I156" s="189"/>
      <c r="J156" s="189"/>
      <c r="K156" s="180"/>
    </row>
    <row r="157" spans="3:11" ht="33.75" x14ac:dyDescent="0.25">
      <c r="C157" s="194" t="s">
        <v>157</v>
      </c>
      <c r="D157" s="195">
        <v>0</v>
      </c>
      <c r="E157" s="179">
        <f>D157*O213</f>
        <v>0</v>
      </c>
      <c r="F157" s="180"/>
      <c r="H157" s="197"/>
      <c r="I157" s="189"/>
      <c r="J157" s="189"/>
      <c r="K157" s="180"/>
    </row>
    <row r="158" spans="3:11" ht="15" x14ac:dyDescent="0.25">
      <c r="C158" s="194" t="s">
        <v>158</v>
      </c>
      <c r="D158" s="195">
        <v>1</v>
      </c>
      <c r="E158" s="179">
        <f>D158*O214</f>
        <v>25000</v>
      </c>
      <c r="F158" s="180"/>
      <c r="H158" s="197"/>
      <c r="I158" s="189"/>
      <c r="J158" s="189"/>
      <c r="K158" s="180"/>
    </row>
    <row r="159" spans="3:11" ht="15" x14ac:dyDescent="0.25">
      <c r="C159" s="53">
        <v>61</v>
      </c>
      <c r="D159" s="178" t="s">
        <v>129</v>
      </c>
      <c r="E159" s="179">
        <v>0</v>
      </c>
      <c r="F159" s="180">
        <v>0</v>
      </c>
      <c r="H159" s="53">
        <v>61</v>
      </c>
      <c r="I159" s="178" t="s">
        <v>129</v>
      </c>
      <c r="J159" s="181">
        <v>0</v>
      </c>
      <c r="K159" s="180">
        <v>0</v>
      </c>
    </row>
    <row r="160" spans="3:11" ht="15" x14ac:dyDescent="0.25">
      <c r="C160" s="53">
        <v>62</v>
      </c>
      <c r="D160" s="178" t="s">
        <v>130</v>
      </c>
      <c r="E160" s="179">
        <v>0</v>
      </c>
      <c r="F160" s="180">
        <v>0</v>
      </c>
      <c r="H160" s="53">
        <v>62</v>
      </c>
      <c r="I160" s="178" t="s">
        <v>130</v>
      </c>
      <c r="J160" s="181">
        <v>0</v>
      </c>
      <c r="K160" s="180">
        <v>0</v>
      </c>
    </row>
    <row r="161" spans="3:11" ht="15" x14ac:dyDescent="0.25">
      <c r="C161" s="53">
        <v>63</v>
      </c>
      <c r="D161" s="178" t="s">
        <v>131</v>
      </c>
      <c r="E161" s="179">
        <v>0</v>
      </c>
      <c r="F161" s="180">
        <v>0</v>
      </c>
      <c r="H161" s="53">
        <v>63</v>
      </c>
      <c r="I161" s="178" t="s">
        <v>131</v>
      </c>
      <c r="J161" s="181">
        <v>0</v>
      </c>
      <c r="K161" s="180">
        <v>0</v>
      </c>
    </row>
    <row r="162" spans="3:11" ht="15" x14ac:dyDescent="0.25">
      <c r="C162" s="53">
        <v>64</v>
      </c>
      <c r="D162" s="178" t="s">
        <v>132</v>
      </c>
      <c r="E162" s="179">
        <f>SUM(E163:E166)</f>
        <v>3500000</v>
      </c>
      <c r="F162" s="180">
        <v>903</v>
      </c>
      <c r="H162" s="53">
        <v>64</v>
      </c>
      <c r="I162" s="178" t="s">
        <v>132</v>
      </c>
      <c r="J162" s="181">
        <v>0</v>
      </c>
      <c r="K162" s="180">
        <v>0</v>
      </c>
    </row>
    <row r="163" spans="3:11" ht="22.5" x14ac:dyDescent="0.25">
      <c r="C163" s="194" t="s">
        <v>154</v>
      </c>
      <c r="D163" s="195">
        <v>12160</v>
      </c>
      <c r="E163" s="179">
        <f>D163*O211</f>
        <v>2432000</v>
      </c>
      <c r="F163" s="180"/>
      <c r="H163" s="197"/>
      <c r="I163" s="189"/>
      <c r="J163" s="189"/>
      <c r="K163" s="180"/>
    </row>
    <row r="164" spans="3:11" ht="22.5" x14ac:dyDescent="0.25">
      <c r="C164" s="194" t="s">
        <v>156</v>
      </c>
      <c r="D164" s="195">
        <v>3240</v>
      </c>
      <c r="E164" s="179">
        <f>D164*O212</f>
        <v>486000</v>
      </c>
      <c r="F164" s="180"/>
      <c r="H164" s="197"/>
      <c r="I164" s="189"/>
      <c r="J164" s="189"/>
      <c r="K164" s="180"/>
    </row>
    <row r="165" spans="3:11" ht="33.75" x14ac:dyDescent="0.25">
      <c r="C165" s="194" t="s">
        <v>157</v>
      </c>
      <c r="D165" s="195">
        <v>3570</v>
      </c>
      <c r="E165" s="179">
        <f>D165*O213</f>
        <v>357000</v>
      </c>
      <c r="F165" s="180"/>
      <c r="H165" s="197"/>
      <c r="I165" s="189"/>
      <c r="J165" s="189"/>
      <c r="K165" s="180"/>
    </row>
    <row r="166" spans="3:11" ht="15" x14ac:dyDescent="0.25">
      <c r="C166" s="194" t="s">
        <v>158</v>
      </c>
      <c r="D166" s="195">
        <v>9</v>
      </c>
      <c r="E166" s="179">
        <f>D166*O214</f>
        <v>225000</v>
      </c>
      <c r="F166" s="180"/>
      <c r="H166" s="197"/>
      <c r="I166" s="189"/>
      <c r="J166" s="189"/>
      <c r="K166" s="180"/>
    </row>
    <row r="167" spans="3:11" ht="15" x14ac:dyDescent="0.25">
      <c r="C167" s="53">
        <v>65</v>
      </c>
      <c r="D167" s="178" t="s">
        <v>133</v>
      </c>
      <c r="E167" s="179">
        <v>0</v>
      </c>
      <c r="F167" s="180">
        <v>0</v>
      </c>
      <c r="H167" s="53">
        <v>65</v>
      </c>
      <c r="I167" s="178" t="s">
        <v>133</v>
      </c>
      <c r="J167" s="181">
        <v>0</v>
      </c>
      <c r="K167" s="180">
        <v>0</v>
      </c>
    </row>
    <row r="168" spans="3:11" ht="15" x14ac:dyDescent="0.25">
      <c r="C168" s="53">
        <v>66</v>
      </c>
      <c r="D168" s="178" t="s">
        <v>135</v>
      </c>
      <c r="E168" s="179">
        <f>SUM(E169:E172)</f>
        <v>3712650</v>
      </c>
      <c r="F168" s="180">
        <v>741</v>
      </c>
      <c r="H168" s="53">
        <v>66</v>
      </c>
      <c r="I168" s="178" t="s">
        <v>135</v>
      </c>
      <c r="J168" s="181">
        <f>SUM(J169:J172)</f>
        <v>1488100</v>
      </c>
      <c r="K168" s="180">
        <v>100</v>
      </c>
    </row>
    <row r="169" spans="3:11" ht="22.5" x14ac:dyDescent="0.25">
      <c r="C169" s="185" t="s">
        <v>154</v>
      </c>
      <c r="D169" s="186">
        <v>16264</v>
      </c>
      <c r="E169" s="179">
        <f>D169*O211</f>
        <v>3252800</v>
      </c>
      <c r="F169" s="180"/>
      <c r="H169" s="185" t="s">
        <v>154</v>
      </c>
      <c r="I169" s="186">
        <v>5265</v>
      </c>
      <c r="J169" s="181">
        <f>I169*O211</f>
        <v>1053000</v>
      </c>
      <c r="K169" s="180"/>
    </row>
    <row r="170" spans="3:11" ht="22.5" x14ac:dyDescent="0.25">
      <c r="C170" s="185" t="s">
        <v>156</v>
      </c>
      <c r="D170" s="186">
        <v>1905</v>
      </c>
      <c r="E170" s="179">
        <f>D170*O212</f>
        <v>285750</v>
      </c>
      <c r="F170" s="180"/>
      <c r="H170" s="185" t="s">
        <v>156</v>
      </c>
      <c r="I170" s="186">
        <v>1488</v>
      </c>
      <c r="J170" s="181">
        <f>I170*O212</f>
        <v>223200</v>
      </c>
      <c r="K170" s="180"/>
    </row>
    <row r="171" spans="3:11" ht="33.75" x14ac:dyDescent="0.25">
      <c r="C171" s="185" t="s">
        <v>157</v>
      </c>
      <c r="D171" s="186">
        <v>741</v>
      </c>
      <c r="E171" s="179">
        <f>D171*O213</f>
        <v>74100</v>
      </c>
      <c r="F171" s="180"/>
      <c r="H171" s="185" t="s">
        <v>157</v>
      </c>
      <c r="I171" s="186">
        <v>1119</v>
      </c>
      <c r="J171" s="181">
        <f>I171*O213</f>
        <v>111900</v>
      </c>
      <c r="K171" s="180"/>
    </row>
    <row r="172" spans="3:11" ht="15" x14ac:dyDescent="0.25">
      <c r="C172" s="185" t="s">
        <v>158</v>
      </c>
      <c r="D172" s="186">
        <v>4</v>
      </c>
      <c r="E172" s="179">
        <f>D172*O214</f>
        <v>100000</v>
      </c>
      <c r="F172" s="180"/>
      <c r="H172" s="185" t="s">
        <v>158</v>
      </c>
      <c r="I172" s="186">
        <v>4</v>
      </c>
      <c r="J172" s="181">
        <f>I172*O214</f>
        <v>100000</v>
      </c>
      <c r="K172" s="180"/>
    </row>
    <row r="173" spans="3:11" ht="15" x14ac:dyDescent="0.25">
      <c r="C173" s="53">
        <v>67</v>
      </c>
      <c r="D173" s="178" t="s">
        <v>137</v>
      </c>
      <c r="E173" s="179">
        <v>0</v>
      </c>
      <c r="F173" s="180">
        <v>0</v>
      </c>
      <c r="H173" s="53">
        <v>67</v>
      </c>
      <c r="I173" s="178" t="s">
        <v>137</v>
      </c>
      <c r="J173" s="181">
        <v>0</v>
      </c>
      <c r="K173" s="180">
        <v>0</v>
      </c>
    </row>
    <row r="174" spans="3:11" ht="15" x14ac:dyDescent="0.25">
      <c r="C174" s="53">
        <v>68</v>
      </c>
      <c r="D174" s="178" t="s">
        <v>138</v>
      </c>
      <c r="E174" s="179">
        <f>SUM(E175:E178)</f>
        <v>2019750</v>
      </c>
      <c r="F174" s="180">
        <v>502</v>
      </c>
      <c r="H174" s="53">
        <v>68</v>
      </c>
      <c r="I174" s="178" t="s">
        <v>138</v>
      </c>
      <c r="J174" s="181">
        <v>0</v>
      </c>
      <c r="K174" s="180">
        <v>0</v>
      </c>
    </row>
    <row r="175" spans="3:11" ht="22.5" x14ac:dyDescent="0.25">
      <c r="C175" s="194" t="s">
        <v>154</v>
      </c>
      <c r="D175" s="195">
        <v>8950</v>
      </c>
      <c r="E175" s="179">
        <f>D175*O211</f>
        <v>1790000</v>
      </c>
      <c r="F175" s="180"/>
      <c r="H175" s="197"/>
      <c r="I175" s="189"/>
      <c r="J175" s="189"/>
      <c r="K175" s="180"/>
    </row>
    <row r="176" spans="3:11" ht="22.5" x14ac:dyDescent="0.25">
      <c r="C176" s="194" t="s">
        <v>156</v>
      </c>
      <c r="D176" s="195">
        <v>865</v>
      </c>
      <c r="E176" s="179">
        <f>D176*O212</f>
        <v>129750</v>
      </c>
      <c r="F176" s="180"/>
      <c r="H176" s="197"/>
      <c r="I176" s="189"/>
      <c r="J176" s="189"/>
      <c r="K176" s="180"/>
    </row>
    <row r="177" spans="3:11" ht="33.75" x14ac:dyDescent="0.25">
      <c r="C177" s="194" t="s">
        <v>157</v>
      </c>
      <c r="D177" s="195">
        <v>0</v>
      </c>
      <c r="E177" s="179">
        <f>D177*O213</f>
        <v>0</v>
      </c>
      <c r="F177" s="180"/>
      <c r="H177" s="197"/>
      <c r="I177" s="189"/>
      <c r="J177" s="189"/>
      <c r="K177" s="180"/>
    </row>
    <row r="178" spans="3:11" ht="15" x14ac:dyDescent="0.25">
      <c r="C178" s="194" t="s">
        <v>158</v>
      </c>
      <c r="D178" s="195">
        <v>4</v>
      </c>
      <c r="E178" s="179">
        <f>D178*O214</f>
        <v>100000</v>
      </c>
      <c r="F178" s="180"/>
      <c r="H178" s="197"/>
      <c r="I178" s="189"/>
      <c r="J178" s="189"/>
      <c r="K178" s="180"/>
    </row>
    <row r="179" spans="3:11" ht="15" x14ac:dyDescent="0.25">
      <c r="C179" s="53">
        <v>69</v>
      </c>
      <c r="D179" s="178" t="s">
        <v>140</v>
      </c>
      <c r="E179" s="179">
        <f>SUM(E180:E183)</f>
        <v>702800</v>
      </c>
      <c r="F179" s="180">
        <v>246</v>
      </c>
      <c r="H179" s="53">
        <v>69</v>
      </c>
      <c r="I179" s="178" t="s">
        <v>140</v>
      </c>
      <c r="J179" s="181">
        <f>SUM(J180:J183)</f>
        <v>1847000</v>
      </c>
      <c r="K179" s="180">
        <v>331</v>
      </c>
    </row>
    <row r="180" spans="3:11" ht="22.5" x14ac:dyDescent="0.25">
      <c r="C180" s="194" t="s">
        <v>154</v>
      </c>
      <c r="D180" s="195">
        <v>2636</v>
      </c>
      <c r="E180" s="179">
        <f>D180*O211</f>
        <v>527200</v>
      </c>
      <c r="F180" s="180"/>
      <c r="H180" s="194" t="s">
        <v>154</v>
      </c>
      <c r="I180" s="195">
        <v>6829</v>
      </c>
      <c r="J180" s="181">
        <f>I180*Ieguld_tīklos!P38</f>
        <v>1365800</v>
      </c>
      <c r="K180" s="180"/>
    </row>
    <row r="181" spans="3:11" ht="22.5" x14ac:dyDescent="0.25">
      <c r="C181" s="194" t="s">
        <v>156</v>
      </c>
      <c r="D181" s="195">
        <v>288</v>
      </c>
      <c r="E181" s="179">
        <f>D181*O212</f>
        <v>43200</v>
      </c>
      <c r="F181" s="180"/>
      <c r="H181" s="194" t="s">
        <v>156</v>
      </c>
      <c r="I181" s="195">
        <v>1628</v>
      </c>
      <c r="J181" s="181">
        <f>I181*Ieguld_tīklos!P39</f>
        <v>244200</v>
      </c>
      <c r="K181" s="180"/>
    </row>
    <row r="182" spans="3:11" ht="33.75" x14ac:dyDescent="0.25">
      <c r="C182" s="194" t="s">
        <v>157</v>
      </c>
      <c r="D182" s="195">
        <v>824</v>
      </c>
      <c r="E182" s="179">
        <f>D182*O213</f>
        <v>82400</v>
      </c>
      <c r="F182" s="180"/>
      <c r="H182" s="194" t="s">
        <v>157</v>
      </c>
      <c r="I182" s="195">
        <v>1120</v>
      </c>
      <c r="J182" s="181">
        <f>I182*Ieguld_tīklos!P40</f>
        <v>112000</v>
      </c>
      <c r="K182" s="180"/>
    </row>
    <row r="183" spans="3:11" ht="15" x14ac:dyDescent="0.25">
      <c r="C183" s="194" t="s">
        <v>158</v>
      </c>
      <c r="D183" s="195">
        <v>2</v>
      </c>
      <c r="E183" s="179">
        <f>D183*O214</f>
        <v>50000</v>
      </c>
      <c r="F183" s="180"/>
      <c r="H183" s="194" t="s">
        <v>158</v>
      </c>
      <c r="I183" s="195">
        <v>5</v>
      </c>
      <c r="J183" s="181">
        <f>I183*Ieguld_tīklos!P41</f>
        <v>125000</v>
      </c>
      <c r="K183" s="180"/>
    </row>
    <row r="184" spans="3:11" ht="15" x14ac:dyDescent="0.25">
      <c r="C184" s="53">
        <v>71</v>
      </c>
      <c r="D184" s="178" t="s">
        <v>142</v>
      </c>
      <c r="E184" s="179">
        <f>SUM(E185:E187)</f>
        <v>66000</v>
      </c>
      <c r="F184" s="180">
        <v>30</v>
      </c>
      <c r="H184" s="53">
        <v>71</v>
      </c>
      <c r="I184" s="178" t="s">
        <v>142</v>
      </c>
      <c r="J184" s="181">
        <f>SUM(J185:J188)</f>
        <v>4712500</v>
      </c>
      <c r="K184" s="180">
        <v>2225</v>
      </c>
    </row>
    <row r="185" spans="3:11" ht="22.5" x14ac:dyDescent="0.25">
      <c r="C185" s="194" t="s">
        <v>154</v>
      </c>
      <c r="D185" s="195">
        <v>270</v>
      </c>
      <c r="E185" s="179">
        <f>D185*O211</f>
        <v>54000</v>
      </c>
      <c r="F185" s="180"/>
      <c r="H185" s="194" t="s">
        <v>154</v>
      </c>
      <c r="I185" s="195">
        <v>14170</v>
      </c>
      <c r="J185" s="181">
        <f>I185*Ieguld_tīklos!P38</f>
        <v>2834000</v>
      </c>
      <c r="K185" s="180"/>
    </row>
    <row r="186" spans="3:11" ht="22.5" x14ac:dyDescent="0.25">
      <c r="C186" s="194" t="s">
        <v>156</v>
      </c>
      <c r="D186" s="195">
        <v>0</v>
      </c>
      <c r="E186" s="179">
        <f>D186*O212</f>
        <v>0</v>
      </c>
      <c r="F186" s="180"/>
      <c r="H186" s="194" t="s">
        <v>156</v>
      </c>
      <c r="I186" s="195">
        <v>4750</v>
      </c>
      <c r="J186" s="181">
        <f>I186*Ieguld_tīklos!P39</f>
        <v>712500</v>
      </c>
      <c r="K186" s="180"/>
    </row>
    <row r="187" spans="3:11" ht="33.75" x14ac:dyDescent="0.25">
      <c r="C187" s="194" t="s">
        <v>157</v>
      </c>
      <c r="D187" s="195">
        <v>120</v>
      </c>
      <c r="E187" s="179">
        <f>D187*O213</f>
        <v>12000</v>
      </c>
      <c r="F187" s="180"/>
      <c r="H187" s="194" t="s">
        <v>157</v>
      </c>
      <c r="I187" s="195">
        <v>5160</v>
      </c>
      <c r="J187" s="181">
        <f>I187*Ieguld_tīklos!P40</f>
        <v>516000</v>
      </c>
      <c r="K187" s="180"/>
    </row>
    <row r="188" spans="3:11" ht="15" x14ac:dyDescent="0.25">
      <c r="C188" s="194"/>
      <c r="D188" s="195"/>
      <c r="E188" s="179"/>
      <c r="F188" s="180"/>
      <c r="H188" s="194" t="s">
        <v>158</v>
      </c>
      <c r="I188" s="195">
        <v>26</v>
      </c>
      <c r="J188" s="181">
        <f>I188*Ieguld_tīklos!P41</f>
        <v>650000</v>
      </c>
      <c r="K188" s="180"/>
    </row>
    <row r="189" spans="3:11" ht="15" x14ac:dyDescent="0.25">
      <c r="C189" s="53">
        <v>72</v>
      </c>
      <c r="D189" s="178" t="s">
        <v>144</v>
      </c>
      <c r="E189" s="179">
        <f>SUM(E190:E192)</f>
        <v>211500</v>
      </c>
      <c r="F189" s="180">
        <v>204</v>
      </c>
      <c r="H189" s="53">
        <v>72</v>
      </c>
      <c r="I189" s="178" t="s">
        <v>144</v>
      </c>
      <c r="J189" s="181">
        <v>0</v>
      </c>
      <c r="K189" s="180">
        <v>0</v>
      </c>
    </row>
    <row r="190" spans="3:11" ht="22.5" x14ac:dyDescent="0.25">
      <c r="C190" s="194" t="s">
        <v>154</v>
      </c>
      <c r="D190" s="195">
        <v>760</v>
      </c>
      <c r="E190" s="179">
        <f>D190*O211</f>
        <v>152000</v>
      </c>
      <c r="F190" s="180"/>
      <c r="H190" s="197"/>
      <c r="I190" s="189"/>
      <c r="J190" s="189"/>
      <c r="K190" s="180"/>
    </row>
    <row r="191" spans="3:11" ht="22.5" x14ac:dyDescent="0.25">
      <c r="C191" s="194" t="s">
        <v>156</v>
      </c>
      <c r="D191" s="195">
        <v>230</v>
      </c>
      <c r="E191" s="179">
        <f>D191*O212</f>
        <v>34500</v>
      </c>
      <c r="F191" s="180"/>
      <c r="H191" s="197"/>
      <c r="I191" s="189"/>
      <c r="J191" s="189"/>
      <c r="K191" s="180"/>
    </row>
    <row r="192" spans="3:11" ht="15" x14ac:dyDescent="0.25">
      <c r="C192" s="194" t="s">
        <v>158</v>
      </c>
      <c r="D192" s="195">
        <v>1</v>
      </c>
      <c r="E192" s="179">
        <f>D192*O214</f>
        <v>25000</v>
      </c>
      <c r="F192" s="180"/>
      <c r="H192" s="197"/>
      <c r="I192" s="189"/>
      <c r="J192" s="189"/>
      <c r="K192" s="180"/>
    </row>
    <row r="193" spans="3:11" ht="15" x14ac:dyDescent="0.25">
      <c r="C193" s="53">
        <v>73</v>
      </c>
      <c r="D193" s="178" t="s">
        <v>145</v>
      </c>
      <c r="E193" s="179">
        <v>0</v>
      </c>
      <c r="F193" s="180">
        <v>0</v>
      </c>
      <c r="H193" s="53">
        <v>73</v>
      </c>
      <c r="I193" s="178" t="s">
        <v>145</v>
      </c>
      <c r="J193" s="181">
        <v>0</v>
      </c>
      <c r="K193" s="180">
        <v>0</v>
      </c>
    </row>
    <row r="194" spans="3:11" ht="15" x14ac:dyDescent="0.25">
      <c r="C194" s="53">
        <v>74</v>
      </c>
      <c r="D194" s="178" t="s">
        <v>146</v>
      </c>
      <c r="E194" s="179">
        <f>SUM(E195:E198)</f>
        <v>199000</v>
      </c>
      <c r="F194" s="180">
        <v>26</v>
      </c>
      <c r="H194" s="53">
        <v>74</v>
      </c>
      <c r="I194" s="178" t="s">
        <v>146</v>
      </c>
      <c r="J194" s="181">
        <f>SUM(J195:J198)</f>
        <v>499000</v>
      </c>
      <c r="K194" s="180">
        <v>36</v>
      </c>
    </row>
    <row r="195" spans="3:11" ht="22.5" x14ac:dyDescent="0.25">
      <c r="C195" s="194" t="s">
        <v>154</v>
      </c>
      <c r="D195" s="195">
        <v>720</v>
      </c>
      <c r="E195" s="181">
        <f>D195*Ieguld_tīklos!P38</f>
        <v>144000</v>
      </c>
      <c r="F195" s="180"/>
      <c r="H195" s="194" t="s">
        <v>154</v>
      </c>
      <c r="I195" s="195">
        <v>2020</v>
      </c>
      <c r="J195" s="179">
        <f>I195*Ieguld_tīklos!O211</f>
        <v>404000</v>
      </c>
      <c r="K195" s="180"/>
    </row>
    <row r="196" spans="3:11" ht="22.5" x14ac:dyDescent="0.25">
      <c r="C196" s="194" t="s">
        <v>156</v>
      </c>
      <c r="D196" s="195">
        <v>200</v>
      </c>
      <c r="E196" s="181">
        <f>D196*Ieguld_tīklos!P39</f>
        <v>30000</v>
      </c>
      <c r="F196" s="180"/>
      <c r="H196" s="194" t="s">
        <v>156</v>
      </c>
      <c r="I196" s="195">
        <v>300</v>
      </c>
      <c r="J196" s="179">
        <f>I196*Ieguld_tīklos!O212</f>
        <v>45000</v>
      </c>
      <c r="K196" s="180"/>
    </row>
    <row r="197" spans="3:11" ht="33.75" x14ac:dyDescent="0.25">
      <c r="C197" s="194" t="s">
        <v>157</v>
      </c>
      <c r="D197" s="195">
        <v>0</v>
      </c>
      <c r="E197" s="181">
        <f>D197*Ieguld_tīklos!P40</f>
        <v>0</v>
      </c>
      <c r="F197" s="180"/>
      <c r="H197" s="194" t="s">
        <v>157</v>
      </c>
      <c r="I197" s="195">
        <v>0</v>
      </c>
      <c r="J197" s="179">
        <f>I197*Ieguld_tīklos!O213</f>
        <v>0</v>
      </c>
      <c r="K197" s="180"/>
    </row>
    <row r="198" spans="3:11" ht="15" x14ac:dyDescent="0.25">
      <c r="C198" s="194" t="s">
        <v>158</v>
      </c>
      <c r="D198" s="195">
        <v>1</v>
      </c>
      <c r="E198" s="181">
        <f>D198*Ieguld_tīklos!P41</f>
        <v>25000</v>
      </c>
      <c r="F198" s="180"/>
      <c r="H198" s="194" t="s">
        <v>158</v>
      </c>
      <c r="I198" s="195">
        <v>2</v>
      </c>
      <c r="J198" s="179">
        <f>I198*Ieguld_tīklos!O214</f>
        <v>50000</v>
      </c>
      <c r="K198" s="180"/>
    </row>
    <row r="199" spans="3:11" ht="15" x14ac:dyDescent="0.25">
      <c r="C199" s="53">
        <v>75</v>
      </c>
      <c r="D199" s="178" t="s">
        <v>147</v>
      </c>
      <c r="E199" s="179">
        <f>SUM(E200:E203)</f>
        <v>2120000</v>
      </c>
      <c r="F199" s="180">
        <v>924</v>
      </c>
      <c r="H199" s="53">
        <v>75</v>
      </c>
      <c r="I199" s="178" t="s">
        <v>147</v>
      </c>
      <c r="J199" s="181">
        <v>0</v>
      </c>
      <c r="K199" s="180">
        <v>0</v>
      </c>
    </row>
    <row r="200" spans="3:11" ht="22.5" x14ac:dyDescent="0.25">
      <c r="C200" s="194" t="s">
        <v>154</v>
      </c>
      <c r="D200" s="195">
        <v>4490</v>
      </c>
      <c r="E200" s="179">
        <f>D200*O211</f>
        <v>898000</v>
      </c>
      <c r="F200" s="180"/>
      <c r="H200" s="197"/>
      <c r="I200" s="189"/>
      <c r="J200" s="189"/>
      <c r="K200" s="180"/>
    </row>
    <row r="201" spans="3:11" ht="22.5" x14ac:dyDescent="0.25">
      <c r="C201" s="194" t="s">
        <v>156</v>
      </c>
      <c r="D201" s="195">
        <v>3900</v>
      </c>
      <c r="E201" s="179">
        <f>D201*O212</f>
        <v>585000</v>
      </c>
      <c r="F201" s="180"/>
      <c r="H201" s="197"/>
      <c r="I201" s="189"/>
      <c r="J201" s="189"/>
      <c r="K201" s="180"/>
    </row>
    <row r="202" spans="3:11" ht="33.75" x14ac:dyDescent="0.25">
      <c r="C202" s="194" t="s">
        <v>157</v>
      </c>
      <c r="D202" s="195">
        <v>4620</v>
      </c>
      <c r="E202" s="179">
        <f>D202*O213</f>
        <v>462000</v>
      </c>
      <c r="F202" s="180"/>
      <c r="H202" s="197"/>
      <c r="I202" s="189"/>
      <c r="J202" s="189"/>
      <c r="K202" s="180"/>
    </row>
    <row r="203" spans="3:11" ht="15" x14ac:dyDescent="0.25">
      <c r="C203" s="194" t="s">
        <v>158</v>
      </c>
      <c r="D203" s="195">
        <v>7</v>
      </c>
      <c r="E203" s="179">
        <f>D203*O214</f>
        <v>175000</v>
      </c>
      <c r="F203" s="180"/>
      <c r="H203" s="197"/>
      <c r="I203" s="189"/>
      <c r="J203" s="189"/>
      <c r="K203" s="180"/>
    </row>
    <row r="204" spans="3:11" ht="15.75" thickBot="1" x14ac:dyDescent="0.3">
      <c r="C204" s="131">
        <v>76</v>
      </c>
      <c r="D204" s="202" t="s">
        <v>148</v>
      </c>
      <c r="E204" s="203">
        <f>SUM(E205:E208)</f>
        <v>1998100</v>
      </c>
      <c r="F204" s="204">
        <v>1036</v>
      </c>
      <c r="H204" s="131">
        <v>76</v>
      </c>
      <c r="I204" s="202" t="s">
        <v>148</v>
      </c>
      <c r="J204" s="205">
        <v>0</v>
      </c>
      <c r="K204" s="204">
        <v>0</v>
      </c>
    </row>
    <row r="205" spans="3:11" ht="22.5" hidden="1" x14ac:dyDescent="0.25">
      <c r="C205" s="206" t="s">
        <v>154</v>
      </c>
      <c r="D205" s="207">
        <v>7720</v>
      </c>
      <c r="E205" s="208">
        <f>D205*O211</f>
        <v>1544000</v>
      </c>
      <c r="H205" s="206" t="s">
        <v>154</v>
      </c>
      <c r="I205" s="207">
        <v>7720</v>
      </c>
      <c r="J205" s="208">
        <f>I205*Ieguld_tīklos!P38</f>
        <v>1544000</v>
      </c>
    </row>
    <row r="206" spans="3:11" ht="22.5" hidden="1" x14ac:dyDescent="0.25">
      <c r="C206" s="185" t="s">
        <v>156</v>
      </c>
      <c r="D206" s="186">
        <v>1670</v>
      </c>
      <c r="E206" s="208">
        <f>D206*O212</f>
        <v>250500</v>
      </c>
      <c r="H206" s="185" t="s">
        <v>156</v>
      </c>
      <c r="I206" s="186">
        <v>1670</v>
      </c>
      <c r="J206" s="208">
        <f>I206*Ieguld_tīklos!P39</f>
        <v>250500</v>
      </c>
    </row>
    <row r="207" spans="3:11" ht="33.75" hidden="1" x14ac:dyDescent="0.25">
      <c r="C207" s="185" t="s">
        <v>157</v>
      </c>
      <c r="D207" s="186">
        <v>1286</v>
      </c>
      <c r="E207" s="208">
        <f>D207*O213</f>
        <v>128600</v>
      </c>
      <c r="H207" s="185" t="s">
        <v>157</v>
      </c>
      <c r="I207" s="186">
        <v>1286</v>
      </c>
      <c r="J207" s="208">
        <f>I207*Ieguld_tīklos!P40</f>
        <v>128600</v>
      </c>
    </row>
    <row r="208" spans="3:11" ht="15" hidden="1" x14ac:dyDescent="0.25">
      <c r="C208" s="185" t="s">
        <v>158</v>
      </c>
      <c r="D208" s="186">
        <v>3</v>
      </c>
      <c r="E208" s="208">
        <f>D208*O214</f>
        <v>75000</v>
      </c>
      <c r="H208" s="185" t="s">
        <v>158</v>
      </c>
      <c r="I208" s="186">
        <v>3</v>
      </c>
      <c r="J208" s="208">
        <f>I208*Ieguld_tīklos!P41</f>
        <v>75000</v>
      </c>
    </row>
    <row r="209" spans="13:15" ht="15.75" thickBot="1" x14ac:dyDescent="0.3"/>
    <row r="210" spans="13:15" ht="15" x14ac:dyDescent="0.25">
      <c r="O210" s="184" t="s">
        <v>153</v>
      </c>
    </row>
    <row r="211" spans="13:15" ht="22.5" x14ac:dyDescent="0.25">
      <c r="M211" s="185" t="s">
        <v>154</v>
      </c>
      <c r="N211" s="186" t="s">
        <v>155</v>
      </c>
      <c r="O211" s="190">
        <v>200</v>
      </c>
    </row>
    <row r="212" spans="13:15" ht="22.5" x14ac:dyDescent="0.25">
      <c r="M212" s="185" t="s">
        <v>156</v>
      </c>
      <c r="N212" s="186" t="s">
        <v>155</v>
      </c>
      <c r="O212" s="190">
        <v>150</v>
      </c>
    </row>
    <row r="213" spans="13:15" ht="33.75" x14ac:dyDescent="0.25">
      <c r="M213" s="185" t="s">
        <v>157</v>
      </c>
      <c r="N213" s="186" t="s">
        <v>155</v>
      </c>
      <c r="O213" s="190">
        <v>100</v>
      </c>
    </row>
    <row r="214" spans="13:15" ht="15.75" thickBot="1" x14ac:dyDescent="0.3">
      <c r="M214" s="185" t="s">
        <v>158</v>
      </c>
      <c r="N214" s="186" t="s">
        <v>159</v>
      </c>
      <c r="O214" s="193">
        <v>25000</v>
      </c>
    </row>
  </sheetData>
  <mergeCells count="8">
    <mergeCell ref="J3:J4"/>
    <mergeCell ref="K3:K4"/>
    <mergeCell ref="C3:C4"/>
    <mergeCell ref="D3:D4"/>
    <mergeCell ref="E3:E4"/>
    <mergeCell ref="F3:F4"/>
    <mergeCell ref="H3:H4"/>
    <mergeCell ref="I3:I4"/>
  </mergeCells>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1"/>
  <sheetViews>
    <sheetView workbookViewId="0"/>
  </sheetViews>
  <sheetFormatPr defaultRowHeight="14.45" x14ac:dyDescent="0.25"/>
  <cols>
    <col min="1" max="2" width="9.140625" customWidth="1"/>
    <col min="3" max="3" width="15.7109375" customWidth="1"/>
    <col min="4" max="4" width="9.140625" customWidth="1"/>
    <col min="5" max="5" width="24.140625" customWidth="1"/>
    <col min="6" max="6" width="11.7109375" customWidth="1"/>
    <col min="7" max="7" width="24.28515625" customWidth="1"/>
    <col min="8" max="8" width="9.140625" customWidth="1"/>
    <col min="9" max="9" width="25.28515625" customWidth="1"/>
    <col min="10" max="10" width="9.140625" customWidth="1"/>
    <col min="11" max="11" width="25.140625" customWidth="1"/>
    <col min="12" max="12" width="9.140625" customWidth="1"/>
    <col min="13" max="13" width="19.7109375" customWidth="1"/>
    <col min="14" max="14" width="9.140625" customWidth="1"/>
  </cols>
  <sheetData>
    <row r="1" spans="2:14" ht="15" x14ac:dyDescent="0.25"/>
    <row r="2" spans="2:14" ht="15.75" thickBot="1" x14ac:dyDescent="0.3"/>
    <row r="3" spans="2:14" ht="15" x14ac:dyDescent="0.25">
      <c r="E3" s="241" t="s">
        <v>160</v>
      </c>
      <c r="F3" s="241"/>
      <c r="G3" s="241"/>
      <c r="H3" s="241"/>
      <c r="I3" s="241"/>
      <c r="J3" s="241"/>
      <c r="K3" s="241"/>
      <c r="L3" s="241"/>
      <c r="M3" s="183"/>
      <c r="N3" s="210"/>
    </row>
    <row r="4" spans="2:14" ht="15" x14ac:dyDescent="0.25">
      <c r="E4" s="197" t="s">
        <v>161</v>
      </c>
      <c r="F4" s="189" t="s">
        <v>162</v>
      </c>
      <c r="G4" s="189" t="s">
        <v>163</v>
      </c>
      <c r="H4" s="189" t="s">
        <v>162</v>
      </c>
      <c r="I4" s="189" t="s">
        <v>164</v>
      </c>
      <c r="J4" s="189" t="s">
        <v>162</v>
      </c>
      <c r="K4" s="189" t="s">
        <v>165</v>
      </c>
      <c r="L4" s="211" t="s">
        <v>162</v>
      </c>
      <c r="M4" s="211" t="s">
        <v>166</v>
      </c>
      <c r="N4" s="212" t="s">
        <v>162</v>
      </c>
    </row>
    <row r="5" spans="2:14" ht="15" x14ac:dyDescent="0.25">
      <c r="B5" s="24"/>
      <c r="C5" s="25" t="s">
        <v>22</v>
      </c>
      <c r="D5" s="213"/>
      <c r="E5" s="214"/>
      <c r="F5" s="215"/>
      <c r="G5" s="215"/>
      <c r="H5" s="215"/>
      <c r="I5" s="215"/>
      <c r="J5" s="215"/>
      <c r="K5" s="216"/>
      <c r="L5" s="216"/>
      <c r="M5" s="215"/>
      <c r="N5" s="176"/>
    </row>
    <row r="6" spans="2:14" ht="23.25" x14ac:dyDescent="0.25">
      <c r="B6" s="242" t="s">
        <v>23</v>
      </c>
      <c r="C6" s="243" t="s">
        <v>24</v>
      </c>
      <c r="D6" s="244">
        <v>85932</v>
      </c>
      <c r="E6" s="245"/>
      <c r="F6" s="246"/>
      <c r="G6" s="246"/>
      <c r="H6" s="246"/>
      <c r="I6" s="218" t="s">
        <v>167</v>
      </c>
      <c r="J6" s="218">
        <v>400000</v>
      </c>
      <c r="K6" s="218" t="s">
        <v>168</v>
      </c>
      <c r="L6" s="218">
        <v>80000</v>
      </c>
      <c r="M6" s="218" t="s">
        <v>169</v>
      </c>
      <c r="N6" s="219">
        <v>9000000</v>
      </c>
    </row>
    <row r="7" spans="2:14" ht="15" x14ac:dyDescent="0.25">
      <c r="B7" s="242"/>
      <c r="C7" s="243"/>
      <c r="D7" s="244"/>
      <c r="E7" s="245"/>
      <c r="F7" s="246"/>
      <c r="G7" s="246"/>
      <c r="H7" s="246"/>
      <c r="I7" s="218" t="s">
        <v>170</v>
      </c>
      <c r="J7" s="218">
        <v>39000</v>
      </c>
      <c r="K7" s="218"/>
      <c r="L7" s="218"/>
      <c r="M7" s="218"/>
      <c r="N7" s="219"/>
    </row>
    <row r="8" spans="2:14" ht="15" x14ac:dyDescent="0.25">
      <c r="B8" s="242"/>
      <c r="C8" s="243"/>
      <c r="D8" s="244"/>
      <c r="E8" s="245"/>
      <c r="F8" s="246"/>
      <c r="G8" s="246"/>
      <c r="H8" s="246"/>
      <c r="I8" s="218" t="s">
        <v>171</v>
      </c>
      <c r="J8" s="218">
        <v>225000</v>
      </c>
      <c r="K8" s="218"/>
      <c r="L8" s="218"/>
      <c r="M8" s="218"/>
      <c r="N8" s="219"/>
    </row>
    <row r="9" spans="2:14" ht="15" x14ac:dyDescent="0.25">
      <c r="B9" s="242"/>
      <c r="C9" s="243"/>
      <c r="D9" s="244"/>
      <c r="E9" s="245"/>
      <c r="F9" s="246"/>
      <c r="G9" s="246"/>
      <c r="H9" s="246"/>
      <c r="I9" s="218" t="s">
        <v>172</v>
      </c>
      <c r="J9" s="218">
        <v>600000</v>
      </c>
      <c r="K9" s="218"/>
      <c r="L9" s="218"/>
      <c r="M9" s="218"/>
      <c r="N9" s="219"/>
    </row>
    <row r="10" spans="2:14" ht="15" x14ac:dyDescent="0.25">
      <c r="B10" s="242"/>
      <c r="C10" s="243"/>
      <c r="D10" s="244"/>
      <c r="E10" s="245"/>
      <c r="F10" s="246"/>
      <c r="G10" s="246"/>
      <c r="H10" s="246"/>
      <c r="I10" s="218" t="s">
        <v>173</v>
      </c>
      <c r="J10" s="218">
        <v>260000</v>
      </c>
      <c r="K10" s="218"/>
      <c r="L10" s="218"/>
      <c r="M10" s="218"/>
      <c r="N10" s="219"/>
    </row>
    <row r="11" spans="2:14" ht="45.75" x14ac:dyDescent="0.25">
      <c r="B11" s="247" t="s">
        <v>27</v>
      </c>
      <c r="C11" s="248" t="s">
        <v>28</v>
      </c>
      <c r="D11" s="249">
        <v>668724</v>
      </c>
      <c r="E11" s="220" t="s">
        <v>174</v>
      </c>
      <c r="F11" s="221">
        <v>17000000</v>
      </c>
      <c r="G11" s="221" t="s">
        <v>175</v>
      </c>
      <c r="H11" s="221">
        <v>1000000</v>
      </c>
      <c r="I11" s="221" t="s">
        <v>176</v>
      </c>
      <c r="J11" s="221">
        <v>5000000</v>
      </c>
      <c r="K11" s="221" t="s">
        <v>177</v>
      </c>
      <c r="L11" s="221">
        <v>10000000</v>
      </c>
      <c r="M11" s="221" t="s">
        <v>178</v>
      </c>
      <c r="N11" s="91">
        <v>15900000</v>
      </c>
    </row>
    <row r="12" spans="2:14" ht="45.75" x14ac:dyDescent="0.25">
      <c r="B12" s="247"/>
      <c r="C12" s="248"/>
      <c r="D12" s="249"/>
      <c r="E12" s="220" t="s">
        <v>179</v>
      </c>
      <c r="F12" s="221">
        <v>10000000</v>
      </c>
      <c r="G12" s="221" t="s">
        <v>180</v>
      </c>
      <c r="H12" s="221">
        <v>24700000</v>
      </c>
      <c r="I12" s="221" t="s">
        <v>181</v>
      </c>
      <c r="J12" s="221">
        <v>17709867</v>
      </c>
      <c r="K12" s="221" t="s">
        <v>182</v>
      </c>
      <c r="L12" s="221">
        <v>100000</v>
      </c>
      <c r="M12" s="221"/>
      <c r="N12" s="91"/>
    </row>
    <row r="13" spans="2:14" ht="45.75" x14ac:dyDescent="0.25">
      <c r="B13" s="247"/>
      <c r="C13" s="248"/>
      <c r="D13" s="249"/>
      <c r="E13" s="220" t="s">
        <v>183</v>
      </c>
      <c r="F13" s="221">
        <v>4500000</v>
      </c>
      <c r="G13" s="221" t="s">
        <v>184</v>
      </c>
      <c r="H13" s="221">
        <v>2760000</v>
      </c>
      <c r="I13" s="221"/>
      <c r="J13" s="221"/>
      <c r="K13" s="221"/>
      <c r="L13" s="221"/>
      <c r="M13" s="221"/>
      <c r="N13" s="91"/>
    </row>
    <row r="14" spans="2:14" ht="34.5" x14ac:dyDescent="0.25">
      <c r="B14" s="247"/>
      <c r="C14" s="248"/>
      <c r="D14" s="249"/>
      <c r="E14" s="220" t="s">
        <v>185</v>
      </c>
      <c r="F14" s="221">
        <v>3500000</v>
      </c>
      <c r="G14" s="221"/>
      <c r="H14" s="221"/>
      <c r="I14" s="221"/>
      <c r="J14" s="221"/>
      <c r="K14" s="221"/>
      <c r="L14" s="221"/>
      <c r="M14" s="221"/>
      <c r="N14" s="91"/>
    </row>
    <row r="15" spans="2:14" ht="15" x14ac:dyDescent="0.25">
      <c r="B15" s="247"/>
      <c r="C15" s="248"/>
      <c r="D15" s="249"/>
      <c r="E15" s="220" t="s">
        <v>186</v>
      </c>
      <c r="F15" s="221">
        <v>3560000</v>
      </c>
      <c r="G15" s="221"/>
      <c r="H15" s="221"/>
      <c r="I15" s="221"/>
      <c r="J15" s="221"/>
      <c r="K15" s="221"/>
      <c r="L15" s="221"/>
      <c r="M15" s="221"/>
      <c r="N15" s="91"/>
    </row>
    <row r="16" spans="2:14" ht="15" x14ac:dyDescent="0.25">
      <c r="B16" s="24"/>
      <c r="C16" s="222" t="s">
        <v>31</v>
      </c>
      <c r="D16" s="213"/>
      <c r="E16" s="223"/>
      <c r="F16" s="224"/>
      <c r="G16" s="224"/>
      <c r="H16" s="224"/>
      <c r="I16" s="224"/>
      <c r="J16" s="224"/>
      <c r="K16" s="224"/>
      <c r="L16" s="224"/>
      <c r="M16" s="224"/>
      <c r="N16" s="225"/>
    </row>
    <row r="17" spans="2:14" ht="15" x14ac:dyDescent="0.25">
      <c r="B17" s="217" t="s">
        <v>32</v>
      </c>
      <c r="C17" s="226" t="s">
        <v>33</v>
      </c>
      <c r="D17" s="227">
        <v>9067</v>
      </c>
      <c r="E17" s="228">
        <v>0</v>
      </c>
      <c r="F17" s="218">
        <v>0</v>
      </c>
      <c r="G17" s="218">
        <v>0</v>
      </c>
      <c r="H17" s="218">
        <v>0</v>
      </c>
      <c r="I17" s="218">
        <v>0</v>
      </c>
      <c r="J17" s="218">
        <v>0</v>
      </c>
      <c r="K17" s="218">
        <v>0</v>
      </c>
      <c r="L17" s="218">
        <v>0</v>
      </c>
      <c r="M17" s="218">
        <v>0</v>
      </c>
      <c r="N17" s="219"/>
    </row>
    <row r="18" spans="2:14" ht="23.25" x14ac:dyDescent="0.25">
      <c r="B18" s="247" t="s">
        <v>34</v>
      </c>
      <c r="C18" s="250" t="s">
        <v>35</v>
      </c>
      <c r="D18" s="249">
        <v>16331</v>
      </c>
      <c r="E18" s="251"/>
      <c r="F18" s="252"/>
      <c r="G18" s="221" t="s">
        <v>187</v>
      </c>
      <c r="H18" s="221">
        <v>15500</v>
      </c>
      <c r="I18" s="221" t="s">
        <v>188</v>
      </c>
      <c r="J18" s="221">
        <v>130000</v>
      </c>
      <c r="K18" s="221" t="s">
        <v>189</v>
      </c>
      <c r="L18" s="221">
        <v>380000</v>
      </c>
      <c r="M18" s="221" t="s">
        <v>190</v>
      </c>
      <c r="N18" s="91">
        <v>200000</v>
      </c>
    </row>
    <row r="19" spans="2:14" ht="23.25" x14ac:dyDescent="0.25">
      <c r="B19" s="247"/>
      <c r="C19" s="250"/>
      <c r="D19" s="249"/>
      <c r="E19" s="251"/>
      <c r="F19" s="252"/>
      <c r="G19" s="221"/>
      <c r="H19" s="221"/>
      <c r="I19" s="221"/>
      <c r="J19" s="221"/>
      <c r="K19" s="221" t="s">
        <v>182</v>
      </c>
      <c r="L19" s="221">
        <v>50000</v>
      </c>
      <c r="M19" s="221"/>
      <c r="N19" s="91"/>
    </row>
    <row r="20" spans="2:14" ht="23.25" x14ac:dyDescent="0.25">
      <c r="B20" s="242" t="s">
        <v>37</v>
      </c>
      <c r="C20" s="243" t="s">
        <v>38</v>
      </c>
      <c r="D20" s="244">
        <v>10980</v>
      </c>
      <c r="E20" s="245"/>
      <c r="F20" s="246"/>
      <c r="G20" s="218"/>
      <c r="H20" s="218"/>
      <c r="I20" s="218" t="s">
        <v>191</v>
      </c>
      <c r="J20" s="218">
        <v>800000</v>
      </c>
      <c r="K20" s="218"/>
      <c r="L20" s="218"/>
      <c r="M20" s="218"/>
      <c r="N20" s="219"/>
    </row>
    <row r="21" spans="2:14" ht="15" x14ac:dyDescent="0.25">
      <c r="B21" s="242"/>
      <c r="C21" s="243"/>
      <c r="D21" s="244"/>
      <c r="E21" s="245"/>
      <c r="F21" s="246"/>
      <c r="G21" s="218"/>
      <c r="H21" s="218"/>
      <c r="I21" s="218" t="s">
        <v>192</v>
      </c>
      <c r="J21" s="218">
        <v>120000</v>
      </c>
      <c r="K21" s="218"/>
      <c r="L21" s="218"/>
      <c r="M21" s="218"/>
      <c r="N21" s="219"/>
    </row>
    <row r="22" spans="2:14" ht="23.25" x14ac:dyDescent="0.25">
      <c r="B22" s="53" t="s">
        <v>40</v>
      </c>
      <c r="C22" s="229" t="s">
        <v>41</v>
      </c>
      <c r="D22" s="230">
        <v>8378</v>
      </c>
      <c r="E22" s="231"/>
      <c r="F22" s="232"/>
      <c r="G22" s="232"/>
      <c r="H22" s="232"/>
      <c r="I22" s="232" t="s">
        <v>191</v>
      </c>
      <c r="J22" s="232">
        <v>22000</v>
      </c>
      <c r="K22" s="232"/>
      <c r="L22" s="232"/>
      <c r="M22" s="232" t="s">
        <v>193</v>
      </c>
      <c r="N22" s="233">
        <v>47300</v>
      </c>
    </row>
    <row r="23" spans="2:14" ht="169.5" x14ac:dyDescent="0.25">
      <c r="B23" s="242" t="s">
        <v>43</v>
      </c>
      <c r="C23" s="243" t="s">
        <v>44</v>
      </c>
      <c r="D23" s="244">
        <v>57018</v>
      </c>
      <c r="E23" s="245"/>
      <c r="F23" s="246"/>
      <c r="G23" s="218" t="s">
        <v>194</v>
      </c>
      <c r="H23" s="218">
        <v>1100000</v>
      </c>
      <c r="I23" s="218" t="s">
        <v>195</v>
      </c>
      <c r="J23" s="218">
        <v>290000</v>
      </c>
      <c r="K23" s="218" t="s">
        <v>182</v>
      </c>
      <c r="L23" s="218">
        <v>140000</v>
      </c>
      <c r="M23" s="218" t="s">
        <v>196</v>
      </c>
      <c r="N23" s="219">
        <v>610000</v>
      </c>
    </row>
    <row r="24" spans="2:14" ht="23.25" x14ac:dyDescent="0.25">
      <c r="B24" s="242"/>
      <c r="C24" s="243"/>
      <c r="D24" s="244"/>
      <c r="E24" s="245"/>
      <c r="F24" s="246"/>
      <c r="G24" s="218"/>
      <c r="H24" s="218"/>
      <c r="I24" s="218" t="s">
        <v>197</v>
      </c>
      <c r="J24" s="218">
        <v>100000</v>
      </c>
      <c r="K24" s="218" t="s">
        <v>198</v>
      </c>
      <c r="L24" s="218">
        <v>55000</v>
      </c>
      <c r="M24" s="218"/>
      <c r="N24" s="219"/>
    </row>
    <row r="25" spans="2:14" ht="34.5" x14ac:dyDescent="0.25">
      <c r="B25" s="53" t="s">
        <v>45</v>
      </c>
      <c r="C25" s="229" t="s">
        <v>46</v>
      </c>
      <c r="D25" s="230">
        <v>22805</v>
      </c>
      <c r="E25" s="231"/>
      <c r="F25" s="232"/>
      <c r="G25" s="232"/>
      <c r="H25" s="232"/>
      <c r="I25" s="232"/>
      <c r="J25" s="232"/>
      <c r="K25" s="232" t="s">
        <v>182</v>
      </c>
      <c r="L25" s="232">
        <v>35000</v>
      </c>
      <c r="M25" s="232" t="s">
        <v>199</v>
      </c>
      <c r="N25" s="233">
        <v>546000</v>
      </c>
    </row>
    <row r="26" spans="2:14" ht="34.5" x14ac:dyDescent="0.25">
      <c r="B26" s="242" t="s">
        <v>48</v>
      </c>
      <c r="C26" s="243" t="s">
        <v>49</v>
      </c>
      <c r="D26" s="244">
        <v>55575</v>
      </c>
      <c r="E26" s="245"/>
      <c r="F26" s="246"/>
      <c r="G26" s="246"/>
      <c r="H26" s="246"/>
      <c r="I26" s="218" t="s">
        <v>191</v>
      </c>
      <c r="J26" s="218">
        <v>300000</v>
      </c>
      <c r="K26" s="218" t="s">
        <v>200</v>
      </c>
      <c r="L26" s="218">
        <v>5000000</v>
      </c>
      <c r="M26" s="218" t="s">
        <v>199</v>
      </c>
      <c r="N26" s="219">
        <v>1000000</v>
      </c>
    </row>
    <row r="27" spans="2:14" ht="23.25" x14ac:dyDescent="0.25">
      <c r="B27" s="242"/>
      <c r="C27" s="243"/>
      <c r="D27" s="244"/>
      <c r="E27" s="245"/>
      <c r="F27" s="246"/>
      <c r="G27" s="246"/>
      <c r="H27" s="246"/>
      <c r="I27" s="218" t="s">
        <v>201</v>
      </c>
      <c r="J27" s="218">
        <v>750000</v>
      </c>
      <c r="K27" s="218" t="s">
        <v>182</v>
      </c>
      <c r="L27" s="218">
        <v>200000</v>
      </c>
      <c r="M27" s="218"/>
      <c r="N27" s="219"/>
    </row>
    <row r="28" spans="2:14" ht="23.25" x14ac:dyDescent="0.25">
      <c r="B28" s="242"/>
      <c r="C28" s="243"/>
      <c r="D28" s="244"/>
      <c r="E28" s="245"/>
      <c r="F28" s="246"/>
      <c r="G28" s="246"/>
      <c r="H28" s="246"/>
      <c r="I28" s="218"/>
      <c r="J28" s="218"/>
      <c r="K28" s="218" t="s">
        <v>202</v>
      </c>
      <c r="L28" s="218">
        <v>50000</v>
      </c>
      <c r="M28" s="218"/>
      <c r="N28" s="219"/>
    </row>
    <row r="29" spans="2:14" ht="23.25" x14ac:dyDescent="0.25">
      <c r="B29" s="53" t="s">
        <v>51</v>
      </c>
      <c r="C29" s="229" t="s">
        <v>52</v>
      </c>
      <c r="D29" s="230">
        <v>8878</v>
      </c>
      <c r="E29" s="231"/>
      <c r="F29" s="232"/>
      <c r="G29" s="232" t="s">
        <v>203</v>
      </c>
      <c r="H29" s="232">
        <v>1850000</v>
      </c>
      <c r="I29" s="232"/>
      <c r="J29" s="232"/>
      <c r="K29" s="232"/>
      <c r="L29" s="232"/>
      <c r="M29" s="232"/>
      <c r="N29" s="233"/>
    </row>
    <row r="30" spans="2:14" ht="79.5" x14ac:dyDescent="0.25">
      <c r="B30" s="217" t="s">
        <v>53</v>
      </c>
      <c r="C30" s="226" t="s">
        <v>54</v>
      </c>
      <c r="D30" s="227">
        <v>11237</v>
      </c>
      <c r="E30" s="228"/>
      <c r="F30" s="218"/>
      <c r="G30" s="218" t="s">
        <v>204</v>
      </c>
      <c r="H30" s="218">
        <v>50000</v>
      </c>
      <c r="I30" s="218" t="s">
        <v>205</v>
      </c>
      <c r="J30" s="218">
        <v>80000</v>
      </c>
      <c r="K30" s="218" t="s">
        <v>182</v>
      </c>
      <c r="L30" s="218">
        <v>40000</v>
      </c>
      <c r="M30" s="218" t="s">
        <v>206</v>
      </c>
      <c r="N30" s="219">
        <v>200000</v>
      </c>
    </row>
    <row r="31" spans="2:14" ht="15" x14ac:dyDescent="0.25">
      <c r="B31" s="53" t="s">
        <v>55</v>
      </c>
      <c r="C31" s="229" t="s">
        <v>56</v>
      </c>
      <c r="D31" s="230">
        <v>10988</v>
      </c>
      <c r="E31" s="231">
        <v>0</v>
      </c>
      <c r="F31" s="232">
        <v>0</v>
      </c>
      <c r="G31" s="232">
        <v>0</v>
      </c>
      <c r="H31" s="232">
        <v>0</v>
      </c>
      <c r="I31" s="232">
        <v>0</v>
      </c>
      <c r="J31" s="232">
        <v>0</v>
      </c>
      <c r="K31" s="232">
        <v>0</v>
      </c>
      <c r="L31" s="232">
        <v>0</v>
      </c>
      <c r="M31" s="232">
        <v>0</v>
      </c>
      <c r="N31" s="233">
        <v>0</v>
      </c>
    </row>
    <row r="32" spans="2:14" ht="23.25" x14ac:dyDescent="0.25">
      <c r="B32" s="242" t="s">
        <v>59</v>
      </c>
      <c r="C32" s="243" t="s">
        <v>60</v>
      </c>
      <c r="D32" s="244">
        <v>74637</v>
      </c>
      <c r="E32" s="245"/>
      <c r="F32" s="246"/>
      <c r="G32" s="246"/>
      <c r="H32" s="246"/>
      <c r="I32" s="218" t="s">
        <v>191</v>
      </c>
      <c r="J32" s="218">
        <v>2100000</v>
      </c>
      <c r="K32" s="218"/>
      <c r="L32" s="218"/>
      <c r="M32" s="218" t="s">
        <v>207</v>
      </c>
      <c r="N32" s="219">
        <v>300000</v>
      </c>
    </row>
    <row r="33" spans="2:14" ht="23.25" x14ac:dyDescent="0.25">
      <c r="B33" s="242"/>
      <c r="C33" s="243"/>
      <c r="D33" s="244"/>
      <c r="E33" s="245"/>
      <c r="F33" s="246"/>
      <c r="G33" s="246"/>
      <c r="H33" s="246"/>
      <c r="I33" s="218" t="s">
        <v>208</v>
      </c>
      <c r="J33" s="218">
        <v>700000</v>
      </c>
      <c r="K33" s="218"/>
      <c r="L33" s="218"/>
      <c r="M33" s="218" t="s">
        <v>209</v>
      </c>
      <c r="N33" s="219">
        <v>500000</v>
      </c>
    </row>
    <row r="34" spans="2:14" ht="34.5" x14ac:dyDescent="0.25">
      <c r="B34" s="242"/>
      <c r="C34" s="243"/>
      <c r="D34" s="244"/>
      <c r="E34" s="245"/>
      <c r="F34" s="246"/>
      <c r="G34" s="246"/>
      <c r="H34" s="246"/>
      <c r="I34" s="218"/>
      <c r="J34" s="218"/>
      <c r="K34" s="218"/>
      <c r="L34" s="218"/>
      <c r="M34" s="218" t="s">
        <v>210</v>
      </c>
      <c r="N34" s="219">
        <v>300000</v>
      </c>
    </row>
    <row r="35" spans="2:14" ht="45.75" x14ac:dyDescent="0.25">
      <c r="B35" s="53" t="s">
        <v>61</v>
      </c>
      <c r="C35" s="229" t="s">
        <v>62</v>
      </c>
      <c r="D35" s="230">
        <v>7297</v>
      </c>
      <c r="E35" s="231"/>
      <c r="F35" s="232"/>
      <c r="G35" s="232" t="s">
        <v>211</v>
      </c>
      <c r="H35" s="232">
        <v>70000</v>
      </c>
      <c r="I35" s="232" t="s">
        <v>212</v>
      </c>
      <c r="J35" s="232">
        <v>40000</v>
      </c>
      <c r="K35" s="232" t="s">
        <v>213</v>
      </c>
      <c r="L35" s="232">
        <v>80000</v>
      </c>
      <c r="M35" s="232"/>
      <c r="N35" s="233"/>
    </row>
    <row r="36" spans="2:14" ht="45.75" x14ac:dyDescent="0.25">
      <c r="B36" s="217" t="s">
        <v>63</v>
      </c>
      <c r="C36" s="226" t="s">
        <v>64</v>
      </c>
      <c r="D36" s="227">
        <v>8010</v>
      </c>
      <c r="E36" s="228"/>
      <c r="F36" s="218"/>
      <c r="G36" s="218" t="s">
        <v>214</v>
      </c>
      <c r="H36" s="218">
        <v>130000</v>
      </c>
      <c r="I36" s="218" t="s">
        <v>215</v>
      </c>
      <c r="J36" s="218">
        <v>50000</v>
      </c>
      <c r="K36" s="218"/>
      <c r="L36" s="218"/>
      <c r="M36" s="218" t="s">
        <v>216</v>
      </c>
      <c r="N36" s="219">
        <v>500000</v>
      </c>
    </row>
    <row r="37" spans="2:14" ht="15" x14ac:dyDescent="0.25">
      <c r="B37" s="53" t="s">
        <v>65</v>
      </c>
      <c r="C37" s="229" t="s">
        <v>66</v>
      </c>
      <c r="D37" s="230">
        <v>18964</v>
      </c>
      <c r="E37" s="231">
        <v>0</v>
      </c>
      <c r="F37" s="232">
        <v>0</v>
      </c>
      <c r="G37" s="232">
        <v>0</v>
      </c>
      <c r="H37" s="232">
        <v>0</v>
      </c>
      <c r="I37" s="232">
        <v>0</v>
      </c>
      <c r="J37" s="232">
        <v>0</v>
      </c>
      <c r="K37" s="232">
        <v>0</v>
      </c>
      <c r="L37" s="232">
        <v>0</v>
      </c>
      <c r="M37" s="232">
        <v>0</v>
      </c>
      <c r="N37" s="233">
        <v>0</v>
      </c>
    </row>
    <row r="38" spans="2:14" ht="15" x14ac:dyDescent="0.25">
      <c r="B38" s="217" t="s">
        <v>67</v>
      </c>
      <c r="C38" s="226" t="s">
        <v>68</v>
      </c>
      <c r="D38" s="227">
        <v>21394</v>
      </c>
      <c r="E38" s="228">
        <v>0</v>
      </c>
      <c r="F38" s="218">
        <v>0</v>
      </c>
      <c r="G38" s="218">
        <v>0</v>
      </c>
      <c r="H38" s="218">
        <v>0</v>
      </c>
      <c r="I38" s="218">
        <v>0</v>
      </c>
      <c r="J38" s="218">
        <v>0</v>
      </c>
      <c r="K38" s="218">
        <v>0</v>
      </c>
      <c r="L38" s="218">
        <v>0</v>
      </c>
      <c r="M38" s="218">
        <v>0</v>
      </c>
      <c r="N38" s="219">
        <v>0</v>
      </c>
    </row>
    <row r="39" spans="2:14" ht="34.5" x14ac:dyDescent="0.25">
      <c r="B39" s="53" t="s">
        <v>70</v>
      </c>
      <c r="C39" s="229" t="s">
        <v>71</v>
      </c>
      <c r="D39" s="230">
        <v>10594</v>
      </c>
      <c r="E39" s="231" t="s">
        <v>217</v>
      </c>
      <c r="F39" s="232">
        <v>750000</v>
      </c>
      <c r="G39" s="232"/>
      <c r="H39" s="232"/>
      <c r="I39" s="232"/>
      <c r="J39" s="232"/>
      <c r="K39" s="232"/>
      <c r="L39" s="232"/>
      <c r="M39" s="232"/>
      <c r="N39" s="233"/>
    </row>
    <row r="40" spans="2:14" ht="57" x14ac:dyDescent="0.25">
      <c r="B40" s="217" t="s">
        <v>73</v>
      </c>
      <c r="C40" s="226" t="s">
        <v>74</v>
      </c>
      <c r="D40" s="227">
        <v>29592</v>
      </c>
      <c r="E40" s="228"/>
      <c r="F40" s="218"/>
      <c r="G40" s="218"/>
      <c r="H40" s="218"/>
      <c r="I40" s="218"/>
      <c r="J40" s="218"/>
      <c r="K40" s="218"/>
      <c r="L40" s="218"/>
      <c r="M40" s="218" t="s">
        <v>218</v>
      </c>
      <c r="N40" s="219">
        <v>700000</v>
      </c>
    </row>
    <row r="41" spans="2:14" ht="23.25" x14ac:dyDescent="0.25">
      <c r="B41" s="247">
        <v>20</v>
      </c>
      <c r="C41" s="250" t="s">
        <v>75</v>
      </c>
      <c r="D41" s="249">
        <v>19642</v>
      </c>
      <c r="E41" s="251"/>
      <c r="F41" s="252"/>
      <c r="G41" s="232" t="s">
        <v>219</v>
      </c>
      <c r="H41" s="232">
        <v>1200000</v>
      </c>
      <c r="I41" s="232" t="s">
        <v>220</v>
      </c>
      <c r="J41" s="232">
        <v>210000</v>
      </c>
      <c r="K41" s="232"/>
      <c r="L41" s="232"/>
      <c r="M41" s="232"/>
      <c r="N41" s="233"/>
    </row>
    <row r="42" spans="2:14" ht="23.25" x14ac:dyDescent="0.25">
      <c r="B42" s="247"/>
      <c r="C42" s="250"/>
      <c r="D42" s="249"/>
      <c r="E42" s="251"/>
      <c r="F42" s="252"/>
      <c r="G42" s="232"/>
      <c r="H42" s="232"/>
      <c r="I42" s="232" t="s">
        <v>221</v>
      </c>
      <c r="J42" s="232">
        <v>40000</v>
      </c>
      <c r="K42" s="232"/>
      <c r="L42" s="232"/>
      <c r="M42" s="232"/>
      <c r="N42" s="233"/>
    </row>
    <row r="43" spans="2:14" ht="34.5" x14ac:dyDescent="0.25">
      <c r="B43" s="217">
        <v>21</v>
      </c>
      <c r="C43" s="226" t="s">
        <v>76</v>
      </c>
      <c r="D43" s="227">
        <v>11128</v>
      </c>
      <c r="E43" s="228"/>
      <c r="F43" s="218"/>
      <c r="G43" s="218" t="s">
        <v>222</v>
      </c>
      <c r="H43" s="218">
        <v>750000</v>
      </c>
      <c r="I43" s="218" t="s">
        <v>223</v>
      </c>
      <c r="J43" s="218">
        <v>50000</v>
      </c>
      <c r="K43" s="218"/>
      <c r="L43" s="218"/>
      <c r="M43" s="218" t="s">
        <v>224</v>
      </c>
      <c r="N43" s="219">
        <v>100000</v>
      </c>
    </row>
    <row r="44" spans="2:14" ht="23.25" x14ac:dyDescent="0.25">
      <c r="B44" s="53">
        <v>22</v>
      </c>
      <c r="C44" s="229" t="s">
        <v>77</v>
      </c>
      <c r="D44" s="230">
        <v>14292</v>
      </c>
      <c r="E44" s="231"/>
      <c r="F44" s="232"/>
      <c r="G44" s="232" t="s">
        <v>225</v>
      </c>
      <c r="H44" s="232">
        <v>1200000</v>
      </c>
      <c r="I44" s="232"/>
      <c r="J44" s="232"/>
      <c r="K44" s="232" t="s">
        <v>226</v>
      </c>
      <c r="L44" s="232">
        <v>90000</v>
      </c>
      <c r="M44" s="232" t="s">
        <v>227</v>
      </c>
      <c r="N44" s="233">
        <v>250000</v>
      </c>
    </row>
    <row r="45" spans="2:14" ht="23.25" x14ac:dyDescent="0.25">
      <c r="B45" s="217">
        <v>23</v>
      </c>
      <c r="C45" s="226" t="s">
        <v>78</v>
      </c>
      <c r="D45" s="227">
        <v>9620</v>
      </c>
      <c r="E45" s="228" t="s">
        <v>228</v>
      </c>
      <c r="F45" s="218">
        <v>2500000</v>
      </c>
      <c r="G45" s="218"/>
      <c r="H45" s="218"/>
      <c r="I45" s="218"/>
      <c r="J45" s="218"/>
      <c r="K45" s="218"/>
      <c r="L45" s="218"/>
      <c r="M45" s="218" t="s">
        <v>229</v>
      </c>
      <c r="N45" s="219">
        <v>900000</v>
      </c>
    </row>
    <row r="46" spans="2:14" ht="23.25" x14ac:dyDescent="0.25">
      <c r="B46" s="247">
        <v>24</v>
      </c>
      <c r="C46" s="250" t="s">
        <v>80</v>
      </c>
      <c r="D46" s="249">
        <v>17899</v>
      </c>
      <c r="E46" s="253" t="s">
        <v>228</v>
      </c>
      <c r="F46" s="254">
        <v>2000000</v>
      </c>
      <c r="G46" s="252"/>
      <c r="H46" s="252"/>
      <c r="I46" s="232" t="s">
        <v>230</v>
      </c>
      <c r="J46" s="232">
        <v>630000</v>
      </c>
      <c r="K46" s="232" t="s">
        <v>226</v>
      </c>
      <c r="L46" s="232">
        <v>50000</v>
      </c>
      <c r="M46" s="232" t="s">
        <v>231</v>
      </c>
      <c r="N46" s="233">
        <v>330000</v>
      </c>
    </row>
    <row r="47" spans="2:14" ht="23.25" x14ac:dyDescent="0.25">
      <c r="B47" s="247"/>
      <c r="C47" s="250"/>
      <c r="D47" s="249"/>
      <c r="E47" s="253"/>
      <c r="F47" s="254"/>
      <c r="G47" s="252"/>
      <c r="H47" s="252"/>
      <c r="I47" s="232" t="s">
        <v>201</v>
      </c>
      <c r="J47" s="232">
        <v>400000</v>
      </c>
      <c r="K47" s="232" t="s">
        <v>232</v>
      </c>
      <c r="L47" s="232">
        <v>200000</v>
      </c>
      <c r="M47" s="232" t="s">
        <v>233</v>
      </c>
      <c r="N47" s="233">
        <v>840000</v>
      </c>
    </row>
    <row r="48" spans="2:14" ht="34.5" x14ac:dyDescent="0.25">
      <c r="B48" s="242">
        <v>25</v>
      </c>
      <c r="C48" s="243" t="s">
        <v>81</v>
      </c>
      <c r="D48" s="244">
        <v>26885</v>
      </c>
      <c r="E48" s="245"/>
      <c r="F48" s="246"/>
      <c r="G48" s="246"/>
      <c r="H48" s="246"/>
      <c r="I48" s="218" t="s">
        <v>234</v>
      </c>
      <c r="J48" s="218">
        <v>800000</v>
      </c>
      <c r="K48" s="218" t="s">
        <v>235</v>
      </c>
      <c r="L48" s="218">
        <v>80000</v>
      </c>
      <c r="M48" s="218"/>
      <c r="N48" s="219"/>
    </row>
    <row r="49" spans="2:14" ht="23.25" x14ac:dyDescent="0.25">
      <c r="B49" s="242"/>
      <c r="C49" s="243"/>
      <c r="D49" s="244"/>
      <c r="E49" s="245"/>
      <c r="F49" s="246"/>
      <c r="G49" s="246"/>
      <c r="H49" s="246"/>
      <c r="I49" s="218" t="s">
        <v>236</v>
      </c>
      <c r="J49" s="218">
        <v>150000</v>
      </c>
      <c r="K49" s="218" t="s">
        <v>237</v>
      </c>
      <c r="L49" s="218">
        <v>80000</v>
      </c>
      <c r="M49" s="218"/>
      <c r="N49" s="219"/>
    </row>
    <row r="50" spans="2:14" ht="43.15" customHeight="1" x14ac:dyDescent="0.25">
      <c r="B50" s="53">
        <v>26</v>
      </c>
      <c r="C50" s="229" t="s">
        <v>82</v>
      </c>
      <c r="D50" s="230">
        <v>37656</v>
      </c>
      <c r="E50" s="231"/>
      <c r="F50" s="232"/>
      <c r="G50" s="232" t="s">
        <v>238</v>
      </c>
      <c r="H50" s="232">
        <v>350000</v>
      </c>
      <c r="I50" s="232"/>
      <c r="J50" s="232"/>
      <c r="K50" s="232"/>
      <c r="L50" s="232"/>
      <c r="M50" s="232" t="s">
        <v>239</v>
      </c>
      <c r="N50" s="233">
        <v>300000</v>
      </c>
    </row>
    <row r="51" spans="2:14" ht="15" x14ac:dyDescent="0.25">
      <c r="B51" s="24"/>
      <c r="C51" s="101" t="s">
        <v>83</v>
      </c>
      <c r="D51" s="234"/>
      <c r="E51" s="223"/>
      <c r="F51" s="224"/>
      <c r="G51" s="224"/>
      <c r="H51" s="224"/>
      <c r="I51" s="224"/>
      <c r="J51" s="224"/>
      <c r="K51" s="224"/>
      <c r="L51" s="224"/>
      <c r="M51" s="232"/>
      <c r="N51" s="233"/>
    </row>
    <row r="52" spans="2:14" ht="158.25" x14ac:dyDescent="0.25">
      <c r="B52" s="217">
        <v>27</v>
      </c>
      <c r="C52" s="226" t="s">
        <v>84</v>
      </c>
      <c r="D52" s="227">
        <v>7421</v>
      </c>
      <c r="E52" s="228"/>
      <c r="F52" s="218"/>
      <c r="G52" s="218"/>
      <c r="H52" s="218"/>
      <c r="I52" s="218"/>
      <c r="J52" s="218"/>
      <c r="K52" s="218"/>
      <c r="L52" s="218"/>
      <c r="M52" s="218" t="s">
        <v>240</v>
      </c>
      <c r="N52" s="219">
        <v>400000</v>
      </c>
    </row>
    <row r="53" spans="2:14" ht="214.5" x14ac:dyDescent="0.25">
      <c r="B53" s="247">
        <v>28</v>
      </c>
      <c r="C53" s="250" t="s">
        <v>85</v>
      </c>
      <c r="D53" s="249">
        <v>4212</v>
      </c>
      <c r="E53" s="251"/>
      <c r="F53" s="252"/>
      <c r="G53" s="232" t="s">
        <v>241</v>
      </c>
      <c r="H53" s="232">
        <v>230000</v>
      </c>
      <c r="I53" s="232" t="s">
        <v>242</v>
      </c>
      <c r="J53" s="232">
        <v>50000</v>
      </c>
      <c r="K53" s="232" t="s">
        <v>243</v>
      </c>
      <c r="L53" s="232">
        <v>50000</v>
      </c>
      <c r="M53" s="232" t="s">
        <v>244</v>
      </c>
      <c r="N53" s="233">
        <v>120000</v>
      </c>
    </row>
    <row r="54" spans="2:14" ht="45.75" x14ac:dyDescent="0.25">
      <c r="B54" s="247"/>
      <c r="C54" s="250"/>
      <c r="D54" s="249"/>
      <c r="E54" s="251"/>
      <c r="F54" s="252"/>
      <c r="G54" s="232"/>
      <c r="H54" s="232"/>
      <c r="I54" s="232"/>
      <c r="J54" s="232"/>
      <c r="K54" s="232"/>
      <c r="L54" s="232"/>
      <c r="M54" s="232" t="s">
        <v>245</v>
      </c>
      <c r="N54" s="233">
        <v>50000</v>
      </c>
    </row>
    <row r="55" spans="2:14" ht="45.75" x14ac:dyDescent="0.25">
      <c r="B55" s="217">
        <v>29</v>
      </c>
      <c r="C55" s="226" t="s">
        <v>86</v>
      </c>
      <c r="D55" s="227">
        <v>7145</v>
      </c>
      <c r="E55" s="228"/>
      <c r="F55" s="218"/>
      <c r="G55" s="218" t="s">
        <v>246</v>
      </c>
      <c r="H55" s="218" t="s">
        <v>247</v>
      </c>
      <c r="I55" s="218"/>
      <c r="J55" s="218"/>
      <c r="K55" s="218"/>
      <c r="L55" s="218"/>
      <c r="M55" s="218"/>
      <c r="N55" s="219"/>
    </row>
    <row r="56" spans="2:14" ht="15" x14ac:dyDescent="0.25">
      <c r="B56" s="53">
        <v>30</v>
      </c>
      <c r="C56" s="229" t="s">
        <v>87</v>
      </c>
      <c r="D56" s="230">
        <v>3292</v>
      </c>
      <c r="E56" s="231">
        <v>0</v>
      </c>
      <c r="F56" s="232">
        <v>0</v>
      </c>
      <c r="G56" s="232">
        <v>0</v>
      </c>
      <c r="H56" s="232">
        <v>0</v>
      </c>
      <c r="I56" s="232">
        <v>0</v>
      </c>
      <c r="J56" s="232">
        <v>0</v>
      </c>
      <c r="K56" s="232">
        <v>0</v>
      </c>
      <c r="L56" s="232">
        <v>0</v>
      </c>
      <c r="M56" s="232">
        <v>0</v>
      </c>
      <c r="N56" s="233">
        <v>0</v>
      </c>
    </row>
    <row r="57" spans="2:14" ht="45.75" x14ac:dyDescent="0.25">
      <c r="B57" s="217">
        <v>31</v>
      </c>
      <c r="C57" s="226" t="s">
        <v>88</v>
      </c>
      <c r="D57" s="227">
        <v>9813</v>
      </c>
      <c r="E57" s="228" t="s">
        <v>248</v>
      </c>
      <c r="F57" s="235">
        <v>1900000</v>
      </c>
      <c r="G57" s="218"/>
      <c r="H57" s="218"/>
      <c r="I57" s="218"/>
      <c r="J57" s="218"/>
      <c r="K57" s="218"/>
      <c r="L57" s="218"/>
      <c r="M57" s="218" t="s">
        <v>245</v>
      </c>
      <c r="N57" s="219">
        <v>250000</v>
      </c>
    </row>
    <row r="58" spans="2:14" ht="34.5" x14ac:dyDescent="0.25">
      <c r="B58" s="53">
        <v>32</v>
      </c>
      <c r="C58" s="229" t="s">
        <v>90</v>
      </c>
      <c r="D58" s="230">
        <v>5050</v>
      </c>
      <c r="E58" s="231" t="s">
        <v>249</v>
      </c>
      <c r="F58" s="235">
        <v>3500000</v>
      </c>
      <c r="G58" s="232" t="s">
        <v>250</v>
      </c>
      <c r="H58" s="232">
        <v>100000</v>
      </c>
      <c r="I58" s="232" t="s">
        <v>251</v>
      </c>
      <c r="J58" s="232">
        <v>30000</v>
      </c>
      <c r="K58" s="232" t="s">
        <v>226</v>
      </c>
      <c r="L58" s="232">
        <v>70000</v>
      </c>
      <c r="M58" s="232"/>
      <c r="N58" s="233"/>
    </row>
    <row r="59" spans="2:14" ht="47.45" customHeight="1" x14ac:dyDescent="0.25">
      <c r="B59" s="217">
        <v>34</v>
      </c>
      <c r="C59" s="226" t="s">
        <v>92</v>
      </c>
      <c r="D59" s="227">
        <v>6000</v>
      </c>
      <c r="E59" s="228" t="s">
        <v>252</v>
      </c>
      <c r="F59" s="235">
        <v>1000000</v>
      </c>
      <c r="G59" s="218"/>
      <c r="H59" s="218"/>
      <c r="I59" s="218"/>
      <c r="J59" s="218"/>
      <c r="K59" s="218" t="s">
        <v>253</v>
      </c>
      <c r="L59" s="218">
        <v>5822000</v>
      </c>
      <c r="M59" s="218"/>
      <c r="N59" s="219"/>
    </row>
    <row r="60" spans="2:14" ht="15" x14ac:dyDescent="0.25">
      <c r="B60" s="53">
        <v>35</v>
      </c>
      <c r="C60" s="229" t="s">
        <v>94</v>
      </c>
      <c r="D60" s="230">
        <v>2518</v>
      </c>
      <c r="E60" s="231"/>
      <c r="F60" s="232"/>
      <c r="G60" s="232"/>
      <c r="H60" s="232"/>
      <c r="I60" s="232"/>
      <c r="J60" s="232"/>
      <c r="K60" s="232" t="s">
        <v>226</v>
      </c>
      <c r="L60" s="232">
        <v>40000</v>
      </c>
      <c r="M60" s="232"/>
      <c r="N60" s="233"/>
    </row>
    <row r="61" spans="2:14" ht="34.5" x14ac:dyDescent="0.25">
      <c r="B61" s="217">
        <v>36</v>
      </c>
      <c r="C61" s="226" t="s">
        <v>95</v>
      </c>
      <c r="D61" s="227">
        <v>6486</v>
      </c>
      <c r="E61" s="228" t="s">
        <v>254</v>
      </c>
      <c r="F61" s="218">
        <v>1500000</v>
      </c>
      <c r="G61" s="218"/>
      <c r="H61" s="218"/>
      <c r="I61" s="218"/>
      <c r="J61" s="218"/>
      <c r="K61" s="218"/>
      <c r="L61" s="218"/>
      <c r="M61" s="218" t="s">
        <v>255</v>
      </c>
      <c r="N61" s="219">
        <v>80000</v>
      </c>
    </row>
    <row r="62" spans="2:14" ht="15" x14ac:dyDescent="0.25">
      <c r="B62" s="53">
        <v>37</v>
      </c>
      <c r="C62" s="229" t="s">
        <v>97</v>
      </c>
      <c r="D62" s="230">
        <v>2899</v>
      </c>
      <c r="E62" s="231"/>
      <c r="F62" s="232"/>
      <c r="G62" s="232"/>
      <c r="H62" s="232"/>
      <c r="I62" s="232" t="s">
        <v>256</v>
      </c>
      <c r="J62" s="232">
        <v>30000</v>
      </c>
      <c r="K62" s="232"/>
      <c r="L62" s="232"/>
      <c r="M62" s="232"/>
      <c r="N62" s="233"/>
    </row>
    <row r="63" spans="2:14" ht="34.5" x14ac:dyDescent="0.25">
      <c r="B63" s="217">
        <v>38</v>
      </c>
      <c r="C63" s="226" t="s">
        <v>98</v>
      </c>
      <c r="D63" s="227">
        <v>3763</v>
      </c>
      <c r="E63" s="228" t="s">
        <v>257</v>
      </c>
      <c r="F63" s="218">
        <v>1800000</v>
      </c>
      <c r="G63" s="218"/>
      <c r="H63" s="218"/>
      <c r="I63" s="218"/>
      <c r="J63" s="218"/>
      <c r="K63" s="218" t="s">
        <v>258</v>
      </c>
      <c r="L63" s="218">
        <v>100000</v>
      </c>
      <c r="M63" s="218" t="s">
        <v>259</v>
      </c>
      <c r="N63" s="219">
        <v>120000</v>
      </c>
    </row>
    <row r="64" spans="2:14" ht="15" x14ac:dyDescent="0.25">
      <c r="B64" s="53">
        <v>39</v>
      </c>
      <c r="C64" s="229" t="s">
        <v>100</v>
      </c>
      <c r="D64" s="230">
        <v>2296</v>
      </c>
      <c r="E64" s="231">
        <v>0</v>
      </c>
      <c r="F64" s="232">
        <v>0</v>
      </c>
      <c r="G64" s="232">
        <v>0</v>
      </c>
      <c r="H64" s="232">
        <v>0</v>
      </c>
      <c r="I64" s="232">
        <v>0</v>
      </c>
      <c r="J64" s="232">
        <v>0</v>
      </c>
      <c r="K64" s="232">
        <v>0</v>
      </c>
      <c r="L64" s="232">
        <v>0</v>
      </c>
      <c r="M64" s="232">
        <v>0</v>
      </c>
      <c r="N64" s="233">
        <v>0</v>
      </c>
    </row>
    <row r="65" spans="2:14" ht="15" x14ac:dyDescent="0.25">
      <c r="B65" s="217">
        <v>40</v>
      </c>
      <c r="C65" s="226" t="s">
        <v>101</v>
      </c>
      <c r="D65" s="227">
        <v>1393</v>
      </c>
      <c r="E65" s="228">
        <v>0</v>
      </c>
      <c r="F65" s="218">
        <v>0</v>
      </c>
      <c r="G65" s="218">
        <v>0</v>
      </c>
      <c r="H65" s="218">
        <v>0</v>
      </c>
      <c r="I65" s="218">
        <v>0</v>
      </c>
      <c r="J65" s="218">
        <v>0</v>
      </c>
      <c r="K65" s="218">
        <v>0</v>
      </c>
      <c r="L65" s="218">
        <v>0</v>
      </c>
      <c r="M65" s="218">
        <v>0</v>
      </c>
      <c r="N65" s="219">
        <v>0</v>
      </c>
    </row>
    <row r="66" spans="2:14" ht="34.5" x14ac:dyDescent="0.25">
      <c r="B66" s="53">
        <v>41</v>
      </c>
      <c r="C66" s="229" t="s">
        <v>102</v>
      </c>
      <c r="D66" s="230">
        <v>1619</v>
      </c>
      <c r="E66" s="231"/>
      <c r="F66" s="232"/>
      <c r="G66" s="232"/>
      <c r="H66" s="232"/>
      <c r="I66" s="232"/>
      <c r="J66" s="232"/>
      <c r="K66" s="232"/>
      <c r="L66" s="232"/>
      <c r="M66" s="232" t="s">
        <v>260</v>
      </c>
      <c r="N66" s="233">
        <v>30000</v>
      </c>
    </row>
    <row r="67" spans="2:14" ht="23.25" x14ac:dyDescent="0.25">
      <c r="B67" s="217">
        <v>42</v>
      </c>
      <c r="C67" s="226" t="s">
        <v>103</v>
      </c>
      <c r="D67" s="227">
        <v>4044</v>
      </c>
      <c r="E67" s="228" t="s">
        <v>261</v>
      </c>
      <c r="F67" s="218">
        <v>1200000</v>
      </c>
      <c r="G67" s="218"/>
      <c r="H67" s="218"/>
      <c r="I67" s="218"/>
      <c r="J67" s="218"/>
      <c r="K67" s="218"/>
      <c r="L67" s="218"/>
      <c r="M67" s="218"/>
      <c r="N67" s="219"/>
    </row>
    <row r="68" spans="2:14" ht="15" x14ac:dyDescent="0.25">
      <c r="B68" s="53">
        <v>43</v>
      </c>
      <c r="C68" s="229" t="s">
        <v>105</v>
      </c>
      <c r="D68" s="230">
        <v>4892</v>
      </c>
      <c r="E68" s="197"/>
      <c r="F68" s="232"/>
      <c r="G68" s="232">
        <v>0</v>
      </c>
      <c r="H68" s="232">
        <v>0</v>
      </c>
      <c r="I68" s="232">
        <v>0</v>
      </c>
      <c r="J68" s="232">
        <v>0</v>
      </c>
      <c r="K68" s="232">
        <v>0</v>
      </c>
      <c r="L68" s="232">
        <v>0</v>
      </c>
      <c r="M68" s="232">
        <v>0</v>
      </c>
      <c r="N68" s="233">
        <v>0</v>
      </c>
    </row>
    <row r="69" spans="2:14" ht="135.75" x14ac:dyDescent="0.25">
      <c r="B69" s="217">
        <v>44</v>
      </c>
      <c r="C69" s="226" t="s">
        <v>106</v>
      </c>
      <c r="D69" s="227">
        <v>6116</v>
      </c>
      <c r="E69" s="228" t="s">
        <v>262</v>
      </c>
      <c r="F69" s="218">
        <v>1300000</v>
      </c>
      <c r="G69" s="218"/>
      <c r="H69" s="218"/>
      <c r="I69" s="218"/>
      <c r="J69" s="218"/>
      <c r="K69" s="218"/>
      <c r="L69" s="218"/>
      <c r="M69" s="218" t="s">
        <v>263</v>
      </c>
      <c r="N69" s="219">
        <v>500000</v>
      </c>
    </row>
    <row r="70" spans="2:14" ht="15" x14ac:dyDescent="0.25">
      <c r="B70" s="53">
        <v>45</v>
      </c>
      <c r="C70" s="229" t="s">
        <v>108</v>
      </c>
      <c r="D70" s="230">
        <v>2427</v>
      </c>
      <c r="E70" s="231">
        <v>0</v>
      </c>
      <c r="F70" s="232">
        <v>0</v>
      </c>
      <c r="G70" s="232">
        <v>0</v>
      </c>
      <c r="H70" s="232">
        <v>0</v>
      </c>
      <c r="I70" s="232">
        <v>0</v>
      </c>
      <c r="J70" s="232">
        <v>0</v>
      </c>
      <c r="K70" s="232">
        <v>0</v>
      </c>
      <c r="L70" s="232">
        <v>0</v>
      </c>
      <c r="M70" s="232">
        <v>0</v>
      </c>
      <c r="N70" s="233">
        <v>0</v>
      </c>
    </row>
    <row r="71" spans="2:14" ht="15" x14ac:dyDescent="0.25">
      <c r="B71" s="217">
        <v>46</v>
      </c>
      <c r="C71" s="226" t="s">
        <v>109</v>
      </c>
      <c r="D71" s="227">
        <v>1989</v>
      </c>
      <c r="E71" s="228">
        <v>0</v>
      </c>
      <c r="F71" s="218">
        <v>0</v>
      </c>
      <c r="G71" s="218">
        <v>0</v>
      </c>
      <c r="H71" s="218">
        <v>0</v>
      </c>
      <c r="I71" s="218">
        <v>0</v>
      </c>
      <c r="J71" s="218">
        <v>0</v>
      </c>
      <c r="K71" s="218">
        <v>0</v>
      </c>
      <c r="L71" s="218">
        <v>0</v>
      </c>
      <c r="M71" s="218">
        <v>0</v>
      </c>
      <c r="N71" s="219">
        <v>0</v>
      </c>
    </row>
    <row r="72" spans="2:14" ht="15" x14ac:dyDescent="0.25">
      <c r="B72" s="53">
        <v>47</v>
      </c>
      <c r="C72" s="229" t="s">
        <v>110</v>
      </c>
      <c r="D72" s="230">
        <v>3110</v>
      </c>
      <c r="E72" s="231">
        <v>0</v>
      </c>
      <c r="F72" s="232">
        <v>0</v>
      </c>
      <c r="G72" s="232">
        <v>0</v>
      </c>
      <c r="H72" s="232">
        <v>0</v>
      </c>
      <c r="I72" s="232">
        <v>0</v>
      </c>
      <c r="J72" s="232">
        <v>0</v>
      </c>
      <c r="K72" s="232">
        <v>0</v>
      </c>
      <c r="L72" s="232">
        <v>0</v>
      </c>
      <c r="M72" s="232">
        <v>0</v>
      </c>
      <c r="N72" s="233">
        <v>0</v>
      </c>
    </row>
    <row r="73" spans="2:14" ht="15" x14ac:dyDescent="0.25">
      <c r="B73" s="217">
        <v>48</v>
      </c>
      <c r="C73" s="226" t="s">
        <v>111</v>
      </c>
      <c r="D73" s="227">
        <v>666</v>
      </c>
      <c r="E73" s="228">
        <v>0</v>
      </c>
      <c r="F73" s="218">
        <v>0</v>
      </c>
      <c r="G73" s="218">
        <v>0</v>
      </c>
      <c r="H73" s="218">
        <v>0</v>
      </c>
      <c r="I73" s="218">
        <v>0</v>
      </c>
      <c r="J73" s="218">
        <v>0</v>
      </c>
      <c r="K73" s="218">
        <v>0</v>
      </c>
      <c r="L73" s="218">
        <v>0</v>
      </c>
      <c r="M73" s="218">
        <v>0</v>
      </c>
      <c r="N73" s="219">
        <v>0</v>
      </c>
    </row>
    <row r="74" spans="2:14" ht="15" x14ac:dyDescent="0.25">
      <c r="B74" s="53">
        <v>49</v>
      </c>
      <c r="C74" s="229" t="s">
        <v>112</v>
      </c>
      <c r="D74" s="230">
        <v>3585</v>
      </c>
      <c r="E74" s="231">
        <v>0</v>
      </c>
      <c r="F74" s="232">
        <v>0</v>
      </c>
      <c r="G74" s="232">
        <v>0</v>
      </c>
      <c r="H74" s="232">
        <v>0</v>
      </c>
      <c r="I74" s="232">
        <v>0</v>
      </c>
      <c r="J74" s="232">
        <v>0</v>
      </c>
      <c r="K74" s="232">
        <v>0</v>
      </c>
      <c r="L74" s="232">
        <v>0</v>
      </c>
      <c r="M74" s="232">
        <v>0</v>
      </c>
      <c r="N74" s="233">
        <v>0</v>
      </c>
    </row>
    <row r="75" spans="2:14" ht="15" x14ac:dyDescent="0.25">
      <c r="B75" s="217">
        <v>50</v>
      </c>
      <c r="C75" s="226" t="s">
        <v>114</v>
      </c>
      <c r="D75" s="227">
        <v>2077</v>
      </c>
      <c r="E75" s="228">
        <v>0</v>
      </c>
      <c r="F75" s="218">
        <v>0</v>
      </c>
      <c r="G75" s="218">
        <v>0</v>
      </c>
      <c r="H75" s="218">
        <v>0</v>
      </c>
      <c r="I75" s="218">
        <v>0</v>
      </c>
      <c r="J75" s="218">
        <v>0</v>
      </c>
      <c r="K75" s="218">
        <v>0</v>
      </c>
      <c r="L75" s="218">
        <v>0</v>
      </c>
      <c r="M75" s="218">
        <v>0</v>
      </c>
      <c r="N75" s="219">
        <v>0</v>
      </c>
    </row>
    <row r="76" spans="2:14" ht="15" x14ac:dyDescent="0.25">
      <c r="B76" s="53">
        <v>51</v>
      </c>
      <c r="C76" s="229" t="s">
        <v>115</v>
      </c>
      <c r="D76" s="230">
        <v>2159</v>
      </c>
      <c r="E76" s="231">
        <v>0</v>
      </c>
      <c r="F76" s="232">
        <v>0</v>
      </c>
      <c r="G76" s="232">
        <v>0</v>
      </c>
      <c r="H76" s="232">
        <v>0</v>
      </c>
      <c r="I76" s="232">
        <v>0</v>
      </c>
      <c r="J76" s="232">
        <v>0</v>
      </c>
      <c r="K76" s="232">
        <v>0</v>
      </c>
      <c r="L76" s="232">
        <v>0</v>
      </c>
      <c r="M76" s="232">
        <v>0</v>
      </c>
      <c r="N76" s="233">
        <v>0</v>
      </c>
    </row>
    <row r="77" spans="2:14" ht="23.25" x14ac:dyDescent="0.25">
      <c r="B77" s="217">
        <v>52</v>
      </c>
      <c r="C77" s="226" t="s">
        <v>117</v>
      </c>
      <c r="D77" s="227">
        <v>5672</v>
      </c>
      <c r="E77" s="228"/>
      <c r="F77" s="218"/>
      <c r="G77" s="218"/>
      <c r="H77" s="218"/>
      <c r="I77" s="218"/>
      <c r="J77" s="218"/>
      <c r="K77" s="218" t="s">
        <v>213</v>
      </c>
      <c r="L77" s="218">
        <v>50000</v>
      </c>
      <c r="M77" s="218" t="s">
        <v>264</v>
      </c>
      <c r="N77" s="219">
        <v>100000</v>
      </c>
    </row>
    <row r="78" spans="2:14" ht="15" x14ac:dyDescent="0.25">
      <c r="B78" s="53">
        <v>53</v>
      </c>
      <c r="C78" s="229" t="s">
        <v>118</v>
      </c>
      <c r="D78" s="230">
        <v>1954</v>
      </c>
      <c r="E78" s="231">
        <v>0</v>
      </c>
      <c r="F78" s="232">
        <v>0</v>
      </c>
      <c r="G78" s="232">
        <v>0</v>
      </c>
      <c r="H78" s="232">
        <v>0</v>
      </c>
      <c r="I78" s="232">
        <v>0</v>
      </c>
      <c r="J78" s="232">
        <v>0</v>
      </c>
      <c r="K78" s="232">
        <v>0</v>
      </c>
      <c r="L78" s="232">
        <v>0</v>
      </c>
      <c r="M78" s="232">
        <v>0</v>
      </c>
      <c r="N78" s="233">
        <v>0</v>
      </c>
    </row>
    <row r="79" spans="2:14" ht="15" x14ac:dyDescent="0.25">
      <c r="B79" s="217">
        <v>54</v>
      </c>
      <c r="C79" s="226" t="s">
        <v>119</v>
      </c>
      <c r="D79" s="227">
        <v>7850</v>
      </c>
      <c r="E79" s="228">
        <v>0</v>
      </c>
      <c r="F79" s="218">
        <v>0</v>
      </c>
      <c r="G79" s="218">
        <v>0</v>
      </c>
      <c r="H79" s="218">
        <v>0</v>
      </c>
      <c r="I79" s="218">
        <v>0</v>
      </c>
      <c r="J79" s="218">
        <v>0</v>
      </c>
      <c r="K79" s="218">
        <v>0</v>
      </c>
      <c r="L79" s="218">
        <v>0</v>
      </c>
      <c r="M79" s="218">
        <v>0</v>
      </c>
      <c r="N79" s="219">
        <v>0</v>
      </c>
    </row>
    <row r="80" spans="2:14" ht="23.25" x14ac:dyDescent="0.25">
      <c r="B80" s="247">
        <v>55</v>
      </c>
      <c r="C80" s="250" t="s">
        <v>120</v>
      </c>
      <c r="D80" s="249">
        <v>8252</v>
      </c>
      <c r="E80" s="251"/>
      <c r="F80" s="252"/>
      <c r="G80" s="252"/>
      <c r="H80" s="252"/>
      <c r="I80" s="232" t="s">
        <v>191</v>
      </c>
      <c r="J80" s="232">
        <v>200000</v>
      </c>
      <c r="K80" s="232" t="s">
        <v>226</v>
      </c>
      <c r="L80" s="232">
        <v>20000</v>
      </c>
      <c r="M80" s="232" t="s">
        <v>265</v>
      </c>
      <c r="N80" s="233">
        <v>400000</v>
      </c>
    </row>
    <row r="81" spans="2:14" ht="24" customHeight="1" x14ac:dyDescent="0.25">
      <c r="B81" s="247"/>
      <c r="C81" s="250"/>
      <c r="D81" s="249"/>
      <c r="E81" s="251"/>
      <c r="F81" s="252"/>
      <c r="G81" s="252"/>
      <c r="H81" s="252"/>
      <c r="I81" s="232" t="s">
        <v>201</v>
      </c>
      <c r="J81" s="232">
        <v>150000</v>
      </c>
      <c r="K81" s="232"/>
      <c r="L81" s="232"/>
      <c r="M81" s="232"/>
      <c r="N81" s="233"/>
    </row>
    <row r="82" spans="2:14" ht="23.25" x14ac:dyDescent="0.25">
      <c r="B82" s="217">
        <v>56</v>
      </c>
      <c r="C82" s="226" t="s">
        <v>121</v>
      </c>
      <c r="D82" s="227">
        <v>2543</v>
      </c>
      <c r="E82" s="228" t="s">
        <v>122</v>
      </c>
      <c r="F82" s="218" t="s">
        <v>247</v>
      </c>
      <c r="G82" s="218"/>
      <c r="H82" s="218"/>
      <c r="I82" s="218"/>
      <c r="J82" s="218"/>
      <c r="K82" s="218"/>
      <c r="L82" s="218"/>
      <c r="M82" s="218"/>
      <c r="N82" s="219"/>
    </row>
    <row r="83" spans="2:14" ht="57" x14ac:dyDescent="0.25">
      <c r="B83" s="53">
        <v>57</v>
      </c>
      <c r="C83" s="229" t="s">
        <v>124</v>
      </c>
      <c r="D83" s="230">
        <v>1620</v>
      </c>
      <c r="E83" s="231"/>
      <c r="F83" s="232"/>
      <c r="G83" s="232"/>
      <c r="H83" s="232"/>
      <c r="I83" s="232"/>
      <c r="J83" s="232"/>
      <c r="K83" s="232"/>
      <c r="L83" s="232"/>
      <c r="M83" s="232" t="s">
        <v>266</v>
      </c>
      <c r="N83" s="233">
        <v>150000</v>
      </c>
    </row>
    <row r="84" spans="2:14" ht="56.45" customHeight="1" x14ac:dyDescent="0.25">
      <c r="B84" s="217">
        <v>58</v>
      </c>
      <c r="C84" s="226" t="s">
        <v>125</v>
      </c>
      <c r="D84" s="227">
        <v>3750</v>
      </c>
      <c r="E84" s="228"/>
      <c r="F84" s="218"/>
      <c r="G84" s="218"/>
      <c r="H84" s="218"/>
      <c r="I84" s="218"/>
      <c r="J84" s="218"/>
      <c r="K84" s="218" t="s">
        <v>267</v>
      </c>
      <c r="L84" s="218">
        <v>150000</v>
      </c>
      <c r="M84" s="218"/>
      <c r="N84" s="219"/>
    </row>
    <row r="85" spans="2:14" ht="15" x14ac:dyDescent="0.25">
      <c r="B85" s="53">
        <v>59</v>
      </c>
      <c r="C85" s="229" t="s">
        <v>127</v>
      </c>
      <c r="D85" s="230">
        <v>3914</v>
      </c>
      <c r="E85" s="231">
        <v>0</v>
      </c>
      <c r="F85" s="232">
        <v>0</v>
      </c>
      <c r="G85" s="232">
        <v>0</v>
      </c>
      <c r="H85" s="232">
        <v>0</v>
      </c>
      <c r="I85" s="232">
        <v>0</v>
      </c>
      <c r="J85" s="232">
        <v>0</v>
      </c>
      <c r="K85" s="232">
        <v>0</v>
      </c>
      <c r="L85" s="232">
        <v>0</v>
      </c>
      <c r="M85" s="232">
        <v>0</v>
      </c>
      <c r="N85" s="233">
        <v>0</v>
      </c>
    </row>
    <row r="86" spans="2:14" ht="99.6" customHeight="1" x14ac:dyDescent="0.25">
      <c r="B86" s="217">
        <v>60</v>
      </c>
      <c r="C86" s="226" t="s">
        <v>128</v>
      </c>
      <c r="D86" s="227">
        <v>7361</v>
      </c>
      <c r="E86" s="228"/>
      <c r="F86" s="218"/>
      <c r="G86" s="218" t="s">
        <v>268</v>
      </c>
      <c r="H86" s="218">
        <v>1250000</v>
      </c>
      <c r="I86" s="218"/>
      <c r="J86" s="218"/>
      <c r="K86" s="218"/>
      <c r="L86" s="218"/>
      <c r="M86" s="218" t="s">
        <v>269</v>
      </c>
      <c r="N86" s="219">
        <v>175000</v>
      </c>
    </row>
    <row r="87" spans="2:14" ht="23.25" x14ac:dyDescent="0.25">
      <c r="B87" s="53">
        <v>61</v>
      </c>
      <c r="C87" s="229" t="s">
        <v>129</v>
      </c>
      <c r="D87" s="230">
        <v>2105</v>
      </c>
      <c r="E87" s="231"/>
      <c r="F87" s="232"/>
      <c r="G87" s="232" t="s">
        <v>270</v>
      </c>
      <c r="H87" s="232">
        <v>50000</v>
      </c>
      <c r="I87" s="232" t="s">
        <v>271</v>
      </c>
      <c r="J87" s="232">
        <v>8000</v>
      </c>
      <c r="K87" s="232"/>
      <c r="L87" s="232"/>
      <c r="M87" s="232" t="s">
        <v>272</v>
      </c>
      <c r="N87" s="233">
        <v>50000</v>
      </c>
    </row>
    <row r="88" spans="2:14" ht="15" x14ac:dyDescent="0.25">
      <c r="B88" s="217">
        <v>62</v>
      </c>
      <c r="C88" s="226" t="s">
        <v>130</v>
      </c>
      <c r="D88" s="227">
        <v>2239</v>
      </c>
      <c r="E88" s="228">
        <v>0</v>
      </c>
      <c r="F88" s="218">
        <v>0</v>
      </c>
      <c r="G88" s="218">
        <v>0</v>
      </c>
      <c r="H88" s="218">
        <v>0</v>
      </c>
      <c r="I88" s="218">
        <v>0</v>
      </c>
      <c r="J88" s="218">
        <v>0</v>
      </c>
      <c r="K88" s="218">
        <v>0</v>
      </c>
      <c r="L88" s="218">
        <v>0</v>
      </c>
      <c r="M88" s="218">
        <v>0</v>
      </c>
      <c r="N88" s="219">
        <v>0</v>
      </c>
    </row>
    <row r="89" spans="2:14" ht="15" x14ac:dyDescent="0.25">
      <c r="B89" s="53">
        <v>63</v>
      </c>
      <c r="C89" s="229" t="s">
        <v>131</v>
      </c>
      <c r="D89" s="230">
        <v>2413</v>
      </c>
      <c r="E89" s="231">
        <v>0</v>
      </c>
      <c r="F89" s="232">
        <v>0</v>
      </c>
      <c r="G89" s="232">
        <v>0</v>
      </c>
      <c r="H89" s="232">
        <v>0</v>
      </c>
      <c r="I89" s="232">
        <v>0</v>
      </c>
      <c r="J89" s="232">
        <v>0</v>
      </c>
      <c r="K89" s="232">
        <v>0</v>
      </c>
      <c r="L89" s="232">
        <v>0</v>
      </c>
      <c r="M89" s="232">
        <v>0</v>
      </c>
      <c r="N89" s="233">
        <v>0</v>
      </c>
    </row>
    <row r="90" spans="2:14" ht="34.5" x14ac:dyDescent="0.25">
      <c r="B90" s="217">
        <v>64</v>
      </c>
      <c r="C90" s="226" t="s">
        <v>132</v>
      </c>
      <c r="D90" s="227">
        <v>2858</v>
      </c>
      <c r="E90" s="228"/>
      <c r="F90" s="218"/>
      <c r="G90" s="218"/>
      <c r="H90" s="218"/>
      <c r="I90" s="218" t="s">
        <v>273</v>
      </c>
      <c r="J90" s="218">
        <v>98000</v>
      </c>
      <c r="K90" s="218"/>
      <c r="L90" s="218"/>
      <c r="M90" s="218"/>
      <c r="N90" s="219"/>
    </row>
    <row r="91" spans="2:14" ht="23.25" x14ac:dyDescent="0.25">
      <c r="B91" s="53">
        <v>65</v>
      </c>
      <c r="C91" s="229" t="s">
        <v>133</v>
      </c>
      <c r="D91" s="230">
        <v>2502</v>
      </c>
      <c r="E91" s="231" t="s">
        <v>274</v>
      </c>
      <c r="F91" s="232">
        <v>900000</v>
      </c>
      <c r="G91" s="232"/>
      <c r="H91" s="232"/>
      <c r="I91" s="232" t="s">
        <v>191</v>
      </c>
      <c r="J91" s="232">
        <v>300000</v>
      </c>
      <c r="K91" s="232"/>
      <c r="L91" s="232"/>
      <c r="M91" s="232" t="s">
        <v>275</v>
      </c>
      <c r="N91" s="233">
        <v>80000</v>
      </c>
    </row>
    <row r="92" spans="2:14" ht="15" x14ac:dyDescent="0.25">
      <c r="B92" s="217">
        <v>66</v>
      </c>
      <c r="C92" s="226" t="s">
        <v>135</v>
      </c>
      <c r="D92" s="227">
        <v>4990</v>
      </c>
      <c r="E92" s="228" t="s">
        <v>276</v>
      </c>
      <c r="F92" s="218">
        <v>1685866</v>
      </c>
      <c r="G92" s="218">
        <v>0</v>
      </c>
      <c r="H92" s="218">
        <v>0</v>
      </c>
      <c r="I92" s="218">
        <v>0</v>
      </c>
      <c r="J92" s="218">
        <v>0</v>
      </c>
      <c r="K92" s="218">
        <v>0</v>
      </c>
      <c r="L92" s="218">
        <v>0</v>
      </c>
      <c r="M92" s="218">
        <v>0</v>
      </c>
      <c r="N92" s="219">
        <v>0</v>
      </c>
    </row>
    <row r="93" spans="2:14" ht="15" x14ac:dyDescent="0.25">
      <c r="B93" s="53">
        <v>67</v>
      </c>
      <c r="C93" s="229" t="s">
        <v>137</v>
      </c>
      <c r="D93" s="230">
        <v>2816</v>
      </c>
      <c r="E93" s="231">
        <v>0</v>
      </c>
      <c r="F93" s="232">
        <v>0</v>
      </c>
      <c r="G93" s="232">
        <v>0</v>
      </c>
      <c r="H93" s="232">
        <v>0</v>
      </c>
      <c r="I93" s="232">
        <v>0</v>
      </c>
      <c r="J93" s="232">
        <v>0</v>
      </c>
      <c r="K93" s="232">
        <v>0</v>
      </c>
      <c r="L93" s="232">
        <v>0</v>
      </c>
      <c r="M93" s="232">
        <v>0</v>
      </c>
      <c r="N93" s="233">
        <v>0</v>
      </c>
    </row>
    <row r="94" spans="2:14" ht="15" x14ac:dyDescent="0.25">
      <c r="B94" s="217">
        <v>68</v>
      </c>
      <c r="C94" s="226" t="s">
        <v>138</v>
      </c>
      <c r="D94" s="227">
        <v>2005</v>
      </c>
      <c r="E94" s="228">
        <v>0</v>
      </c>
      <c r="F94" s="218">
        <v>0</v>
      </c>
      <c r="G94" s="218">
        <v>0</v>
      </c>
      <c r="H94" s="218">
        <v>0</v>
      </c>
      <c r="I94" s="218">
        <v>0</v>
      </c>
      <c r="J94" s="218">
        <v>0</v>
      </c>
      <c r="K94" s="218">
        <v>0</v>
      </c>
      <c r="L94" s="218">
        <v>0</v>
      </c>
      <c r="M94" s="218">
        <v>0</v>
      </c>
      <c r="N94" s="219">
        <v>0</v>
      </c>
    </row>
    <row r="95" spans="2:14" ht="34.5" x14ac:dyDescent="0.25">
      <c r="B95" s="53">
        <v>69</v>
      </c>
      <c r="C95" s="229" t="s">
        <v>140</v>
      </c>
      <c r="D95" s="230">
        <v>6041</v>
      </c>
      <c r="E95" s="231" t="s">
        <v>277</v>
      </c>
      <c r="F95" s="232">
        <v>990000</v>
      </c>
      <c r="G95" s="232"/>
      <c r="H95" s="232"/>
      <c r="I95" s="232"/>
      <c r="J95" s="232"/>
      <c r="K95" s="232"/>
      <c r="L95" s="232"/>
      <c r="M95" s="232" t="s">
        <v>278</v>
      </c>
      <c r="N95" s="233">
        <v>380000</v>
      </c>
    </row>
    <row r="96" spans="2:14" ht="118.9" customHeight="1" x14ac:dyDescent="0.25">
      <c r="B96" s="217">
        <v>71</v>
      </c>
      <c r="C96" s="226" t="s">
        <v>142</v>
      </c>
      <c r="D96" s="227">
        <v>3051</v>
      </c>
      <c r="E96" s="228" t="s">
        <v>279</v>
      </c>
      <c r="F96" s="218">
        <v>1300000</v>
      </c>
      <c r="G96" s="218">
        <v>0</v>
      </c>
      <c r="H96" s="218">
        <v>0</v>
      </c>
      <c r="I96" s="218">
        <v>0</v>
      </c>
      <c r="J96" s="218">
        <v>0</v>
      </c>
      <c r="K96" s="218">
        <v>0</v>
      </c>
      <c r="L96" s="218">
        <v>0</v>
      </c>
      <c r="M96" s="218">
        <v>0</v>
      </c>
      <c r="N96" s="219">
        <v>0</v>
      </c>
    </row>
    <row r="97" spans="2:14" ht="15" x14ac:dyDescent="0.25">
      <c r="B97" s="53">
        <v>72</v>
      </c>
      <c r="C97" s="229" t="s">
        <v>144</v>
      </c>
      <c r="D97" s="230">
        <v>5173</v>
      </c>
      <c r="E97" s="231">
        <v>0</v>
      </c>
      <c r="F97" s="232">
        <v>0</v>
      </c>
      <c r="G97" s="232">
        <v>0</v>
      </c>
      <c r="H97" s="232">
        <v>0</v>
      </c>
      <c r="I97" s="232">
        <v>0</v>
      </c>
      <c r="J97" s="232">
        <v>0</v>
      </c>
      <c r="K97" s="232">
        <v>0</v>
      </c>
      <c r="L97" s="232">
        <v>0</v>
      </c>
      <c r="M97" s="232">
        <v>0</v>
      </c>
      <c r="N97" s="233">
        <v>0</v>
      </c>
    </row>
    <row r="98" spans="2:14" ht="15" x14ac:dyDescent="0.25">
      <c r="B98" s="217">
        <v>73</v>
      </c>
      <c r="C98" s="226" t="s">
        <v>145</v>
      </c>
      <c r="D98" s="227">
        <v>3112</v>
      </c>
      <c r="E98" s="228"/>
      <c r="F98" s="218"/>
      <c r="G98" s="218"/>
      <c r="H98" s="218"/>
      <c r="I98" s="218" t="s">
        <v>280</v>
      </c>
      <c r="J98" s="218">
        <v>35000</v>
      </c>
      <c r="K98" s="218"/>
      <c r="L98" s="218"/>
      <c r="M98" s="218"/>
      <c r="N98" s="219"/>
    </row>
    <row r="99" spans="2:14" ht="34.5" x14ac:dyDescent="0.25">
      <c r="B99" s="53">
        <v>74</v>
      </c>
      <c r="C99" s="229" t="s">
        <v>146</v>
      </c>
      <c r="D99" s="230">
        <v>1931</v>
      </c>
      <c r="E99" s="231"/>
      <c r="F99" s="232"/>
      <c r="G99" s="232"/>
      <c r="H99" s="232"/>
      <c r="I99" s="232" t="s">
        <v>281</v>
      </c>
      <c r="J99" s="232">
        <v>70000</v>
      </c>
      <c r="K99" s="232"/>
      <c r="L99" s="232"/>
      <c r="M99" s="232" t="s">
        <v>282</v>
      </c>
      <c r="N99" s="233">
        <v>325000</v>
      </c>
    </row>
    <row r="100" spans="2:14" ht="15" x14ac:dyDescent="0.25">
      <c r="B100" s="217">
        <v>75</v>
      </c>
      <c r="C100" s="226" t="s">
        <v>147</v>
      </c>
      <c r="D100" s="227">
        <v>2086</v>
      </c>
      <c r="E100" s="228"/>
      <c r="F100" s="218"/>
      <c r="G100" s="218"/>
      <c r="H100" s="218"/>
      <c r="I100" s="218"/>
      <c r="J100" s="218"/>
      <c r="K100" s="218"/>
      <c r="L100" s="218"/>
      <c r="M100" s="218" t="s">
        <v>283</v>
      </c>
      <c r="N100" s="219">
        <v>180000</v>
      </c>
    </row>
    <row r="101" spans="2:14" ht="46.5" thickBot="1" x14ac:dyDescent="0.3">
      <c r="B101" s="131">
        <v>76</v>
      </c>
      <c r="C101" s="236" t="s">
        <v>148</v>
      </c>
      <c r="D101" s="237">
        <v>3299</v>
      </c>
      <c r="E101" s="238" t="s">
        <v>284</v>
      </c>
      <c r="F101" s="239">
        <v>1300000</v>
      </c>
      <c r="G101" s="239"/>
      <c r="H101" s="239"/>
      <c r="I101" s="239"/>
      <c r="J101" s="239"/>
      <c r="K101" s="239"/>
      <c r="L101" s="239"/>
      <c r="M101" s="239"/>
      <c r="N101" s="240"/>
    </row>
  </sheetData>
  <mergeCells count="71">
    <mergeCell ref="G80:G81"/>
    <mergeCell ref="H80:H81"/>
    <mergeCell ref="B53:B54"/>
    <mergeCell ref="C53:C54"/>
    <mergeCell ref="D53:D54"/>
    <mergeCell ref="E53:E54"/>
    <mergeCell ref="F53:F54"/>
    <mergeCell ref="B80:B81"/>
    <mergeCell ref="C80:C81"/>
    <mergeCell ref="D80:D81"/>
    <mergeCell ref="E80:E81"/>
    <mergeCell ref="F80:F81"/>
    <mergeCell ref="G46:G47"/>
    <mergeCell ref="H46:H47"/>
    <mergeCell ref="B48:B49"/>
    <mergeCell ref="C48:C49"/>
    <mergeCell ref="D48:D49"/>
    <mergeCell ref="E48:E49"/>
    <mergeCell ref="F48:F49"/>
    <mergeCell ref="G48:G49"/>
    <mergeCell ref="H48:H49"/>
    <mergeCell ref="B41:B42"/>
    <mergeCell ref="C41:C42"/>
    <mergeCell ref="D41:D42"/>
    <mergeCell ref="E41:E42"/>
    <mergeCell ref="F41:F42"/>
    <mergeCell ref="B46:B47"/>
    <mergeCell ref="C46:C47"/>
    <mergeCell ref="D46:D47"/>
    <mergeCell ref="E46:E47"/>
    <mergeCell ref="F46:F47"/>
    <mergeCell ref="G26:G28"/>
    <mergeCell ref="H26:H28"/>
    <mergeCell ref="B32:B34"/>
    <mergeCell ref="C32:C34"/>
    <mergeCell ref="D32:D34"/>
    <mergeCell ref="E32:E34"/>
    <mergeCell ref="F32:F34"/>
    <mergeCell ref="G32:G34"/>
    <mergeCell ref="H32:H34"/>
    <mergeCell ref="B23:B24"/>
    <mergeCell ref="C23:C24"/>
    <mergeCell ref="D23:D24"/>
    <mergeCell ref="E23:E24"/>
    <mergeCell ref="F23:F24"/>
    <mergeCell ref="B26:B28"/>
    <mergeCell ref="C26:C28"/>
    <mergeCell ref="D26:D28"/>
    <mergeCell ref="E26:E28"/>
    <mergeCell ref="F26:F28"/>
    <mergeCell ref="E18:E19"/>
    <mergeCell ref="F18:F19"/>
    <mergeCell ref="B20:B21"/>
    <mergeCell ref="C20:C21"/>
    <mergeCell ref="D20:D21"/>
    <mergeCell ref="E20:E21"/>
    <mergeCell ref="F20:F21"/>
    <mergeCell ref="B11:B15"/>
    <mergeCell ref="C11:C15"/>
    <mergeCell ref="D11:D15"/>
    <mergeCell ref="B18:B19"/>
    <mergeCell ref="C18:C19"/>
    <mergeCell ref="D18:D19"/>
    <mergeCell ref="E3:L3"/>
    <mergeCell ref="B6:B10"/>
    <mergeCell ref="C6:C10"/>
    <mergeCell ref="D6:D10"/>
    <mergeCell ref="E6:E10"/>
    <mergeCell ref="F6:F10"/>
    <mergeCell ref="G6:G10"/>
    <mergeCell ref="H6:H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Aglomerāciju_vērtējums_KT&amp;NAI</vt:lpstr>
      <vt:lpstr>Ieguld_tīklos</vt:lpstr>
      <vt:lpstr>NAI_izvērtējums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dc:creator>
  <cp:lastModifiedBy>Linda Fibiga</cp:lastModifiedBy>
  <dcterms:created xsi:type="dcterms:W3CDTF">2020-03-18T11:08:32Z</dcterms:created>
  <dcterms:modified xsi:type="dcterms:W3CDTF">2020-11-25T09:22:55Z</dcterms:modified>
</cp:coreProperties>
</file>