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8"/>
  <workbookPr filterPrivacy="1" defaultThemeVersion="124226"/>
  <xr:revisionPtr revIDLastSave="0" documentId="13_ncr:1_{649D7D1A-0B95-4CB3-B1AB-8924F3045320}" xr6:coauthVersionLast="36" xr6:coauthVersionMax="45" xr10:uidLastSave="{00000000-0000-0000-0000-000000000000}"/>
  <bookViews>
    <workbookView xWindow="0" yWindow="0" windowWidth="23040" windowHeight="9060" xr2:uid="{00000000-000D-0000-FFFF-FFFF00000000}"/>
  </bookViews>
  <sheets>
    <sheet name="Investiciju_plans_POST2020" sheetId="1" r:id="rId1"/>
    <sheet name="Par aglo. un dec.kan." sheetId="2" r:id="rId2"/>
    <sheet name="Ūdenssaimniec_ESOŠS_VĒRTĒJUMS" sheetId="7" r:id="rId3"/>
    <sheet name="NAI_esošais_vērtējums" sheetId="8" r:id="rId4"/>
    <sheet name="Ekonomiskais_novērtējums" sheetId="9" r:id="rId5"/>
  </sheets>
  <definedNames>
    <definedName name="_xlnm.Print_Area" localSheetId="0">Investiciju_plans_POST2020!$A$1:$J$43</definedName>
    <definedName name="_xlnm.Print_Area" localSheetId="1">'Par aglo. un dec.kan.'!$A$1:$B$14</definedName>
    <definedName name="_xlnm.Print_Area" localSheetId="2">Ūdenssaimniec_ESOŠS_VĒRTĒJUMS!$A$1:$H$47</definedName>
  </definedNames>
  <calcPr calcId="191029"/>
</workbook>
</file>

<file path=xl/calcChain.xml><?xml version="1.0" encoding="utf-8"?>
<calcChain xmlns="http://schemas.openxmlformats.org/spreadsheetml/2006/main">
  <c r="B25" i="7" l="1"/>
  <c r="B6" i="7"/>
  <c r="B5" i="8" l="1"/>
  <c r="G8" i="8" l="1"/>
  <c r="C6" i="8" l="1"/>
  <c r="C5" i="8"/>
  <c r="C11" i="9"/>
  <c r="C12" i="9"/>
  <c r="B21" i="7"/>
  <c r="D43" i="7"/>
  <c r="D41" i="7"/>
  <c r="D42" i="7"/>
  <c r="H41" i="7" l="1"/>
  <c r="E43" i="7"/>
  <c r="E42" i="7"/>
  <c r="E41" i="7"/>
  <c r="E39" i="7"/>
  <c r="E38" i="7"/>
  <c r="E37" i="7"/>
  <c r="E36" i="7"/>
  <c r="E35" i="7"/>
  <c r="E34" i="7"/>
  <c r="E33" i="7"/>
  <c r="D18" i="8" l="1"/>
  <c r="D17" i="8"/>
  <c r="D15" i="8"/>
  <c r="D14" i="8"/>
  <c r="D16" i="8"/>
  <c r="C18" i="8"/>
  <c r="C17" i="8"/>
  <c r="C16" i="8"/>
  <c r="C15" i="8"/>
  <c r="C14" i="8"/>
  <c r="I38" i="1" l="1"/>
  <c r="I31" i="1"/>
  <c r="I26" i="1"/>
  <c r="I19" i="1"/>
  <c r="C27" i="7" l="1"/>
  <c r="C26" i="7"/>
  <c r="B1" i="8"/>
  <c r="C10" i="7"/>
  <c r="D10" i="7"/>
  <c r="C7" i="7"/>
  <c r="C8" i="7"/>
  <c r="D26" i="1" l="1"/>
  <c r="D15" i="1"/>
  <c r="D31" i="1"/>
  <c r="D19" i="1"/>
  <c r="D38" i="1"/>
</calcChain>
</file>

<file path=xl/sharedStrings.xml><?xml version="1.0" encoding="utf-8"?>
<sst xmlns="http://schemas.openxmlformats.org/spreadsheetml/2006/main" count="321" uniqueCount="212">
  <si>
    <t xml:space="preserve">t.sk. pašteces </t>
  </si>
  <si>
    <t>t.sk. spiedvadi</t>
  </si>
  <si>
    <t>Kanalizācijas sūkņu stacijas</t>
  </si>
  <si>
    <t>pieslēgumu mezglu rekonstrukcija (gab.)</t>
  </si>
  <si>
    <t xml:space="preserve">t.sk. atzaru izbūve </t>
  </si>
  <si>
    <t>Investīciju prioritāte: esošo kanalizācijas ārējo inženiertīklu un objektu pārbūves un atjaunošanas darbi</t>
  </si>
  <si>
    <t>Investīciju prioritāte: ieguldījumi notekūdeņu attīrīšanas iekārtu darbības uzlabošanai</t>
  </si>
  <si>
    <t>Investīciju kategorija/objekts</t>
  </si>
  <si>
    <t>Kanalizācijas ārējo inženiertīklu pārbūve un atjaunošana, kopā</t>
  </si>
  <si>
    <t>* Lūdzu norādīt mājsaimniecību skaitu, kā arī iekavās aptuvenu iedzīvotāju skaitu, kuriem nodrošināti mājsaimniecību faktiskie pieslēgumi pie jaunizbūvētajiem centralizētajiem kanalizācijas tīkliem, piemēram, 30 (74), kas nozīmē ka pieslēgumi tiks nodrošināti 30 mājsaimniecībām, kurās ir 74 iedzīvotāji.</t>
  </si>
  <si>
    <t>Citi objekti 
(piem., asenizācijas pieņemšanas punkti)</t>
  </si>
  <si>
    <t>Notekūdeņu attīrīšanas iekārtas
  (NB! Obligāti norādāma nepieciešamā  notekūdeņu attīrīšanas projektējamā jauda)</t>
  </si>
  <si>
    <t>Notekūdeņu attīrīšanas iekārtas 
  (NB! Obligāti norādāma nepieciešamā papildu un jaunā kopējā jauda)
Aile aizpildāma tikai, ja nepieciešama papildus jauda</t>
  </si>
  <si>
    <t>Notekūdeņu attīrīšanas iekārtu energoefektivitātes uzlabošana</t>
  </si>
  <si>
    <t>Citu sistēmas objektu energofektivitāte (piemēram., KSS)</t>
  </si>
  <si>
    <t>Kanalizācijas sūkņu stacijas 
(ja nav saistīts ar energoefektivitātes uzlabošanu)</t>
  </si>
  <si>
    <t>Dūņu apsaimniekošana – nepieciešamās infrastruktūras uzlabojumi</t>
  </si>
  <si>
    <t>Investīciju prioritāte: centralizēto kanalizācijas tīklu un objektu izbūve</t>
  </si>
  <si>
    <t>X(X)*</t>
  </si>
  <si>
    <t>Kārtībā, kā tiek finansēta liela apjoma infrastruktūras uzturēšanas darbi</t>
  </si>
  <si>
    <t>Centralizētās kanalizācijas sistēmas (CKS) ESOŠĀS situācijas novērtējums</t>
  </si>
  <si>
    <t>t.sk. Mājsaimniecības abonentu skaits</t>
  </si>
  <si>
    <t>t.sk. Lietotāju (iedzīvotāji), skaits</t>
  </si>
  <si>
    <t>t.sk. Pakalpojumu pieejamība (iedzīvotāji), skaits</t>
  </si>
  <si>
    <t>Esošo kanalizāciju tīklu kopgarums, km</t>
  </si>
  <si>
    <t xml:space="preserve">t.sk. pašteces, km </t>
  </si>
  <si>
    <t>t.sk. Spiedvadi, km</t>
  </si>
  <si>
    <t>Kanalizācijas sūkņu stacijas, skaits</t>
  </si>
  <si>
    <t>t.sk. vecākas par 20 gadiem</t>
  </si>
  <si>
    <t>t.sk. 0- 10 gadu vecas</t>
  </si>
  <si>
    <t>Notekūdeņu attīrīšanas iekārtu (NAI) ESOŠĀS situācijas novērtējums</t>
  </si>
  <si>
    <t>t.sk. Mājsaimniecībās uzskaitītais notekūdeņu daudzums, m3/gadā</t>
  </si>
  <si>
    <t>Piederība</t>
  </si>
  <si>
    <t>Izbūves/rekonstrukcijas gads</t>
  </si>
  <si>
    <t>NAI ar jaudu lielāku par 20m3/dnn adrese/nosaukums</t>
  </si>
  <si>
    <t>Projektētā jauda, m3/dnn</t>
  </si>
  <si>
    <r>
      <t xml:space="preserve">Fiziskais nolietojums, % </t>
    </r>
    <r>
      <rPr>
        <sz val="11"/>
        <color theme="1"/>
        <rFont val="Calibri"/>
        <family val="2"/>
        <scheme val="minor"/>
      </rPr>
      <t>(pašu vērtējums)</t>
    </r>
  </si>
  <si>
    <t>Faktiski saņemtais notekūdeņu apjoms m3/gadā</t>
  </si>
  <si>
    <t>Kopējais uz NAI novadītais notekūdeņu apjoms aglomerācijā m3/gadā</t>
  </si>
  <si>
    <t>Elektroenerģijas patēriņš kWh/gadā</t>
  </si>
  <si>
    <t>NAI 2</t>
  </si>
  <si>
    <t>NAI 3</t>
  </si>
  <si>
    <t>Attīrīto notekūdeņu  piesārņojuma koncentrācija mg/l</t>
  </si>
  <si>
    <t>BSP</t>
  </si>
  <si>
    <t>ĶSP</t>
  </si>
  <si>
    <t>SV</t>
  </si>
  <si>
    <t>Nkop</t>
  </si>
  <si>
    <t>Pkop</t>
  </si>
  <si>
    <t>Notekūdeņu dūņu apjoms t/gadā</t>
  </si>
  <si>
    <t>Notekūdeņu dūņu apsaimniekošana</t>
  </si>
  <si>
    <r>
      <t xml:space="preserve">Fiziskais nolietojums, % </t>
    </r>
    <r>
      <rPr>
        <sz val="11"/>
        <color theme="1"/>
        <rFont val="Calibri"/>
        <family val="2"/>
        <scheme val="minor"/>
      </rPr>
      <t>(grāmatvedībā)</t>
    </r>
  </si>
  <si>
    <t>Notekūdeņu apsaimniekošanas tarifs, kopējais, EUR/m3</t>
  </si>
  <si>
    <r>
      <t xml:space="preserve">t.sk. Notekūdeņu </t>
    </r>
    <r>
      <rPr>
        <i/>
        <u/>
        <sz val="11"/>
        <color theme="1"/>
        <rFont val="Calibri"/>
        <family val="2"/>
        <scheme val="minor"/>
      </rPr>
      <t>attīrīšanas</t>
    </r>
    <r>
      <rPr>
        <i/>
        <sz val="11"/>
        <color theme="1"/>
        <rFont val="Calibri"/>
        <family val="2"/>
        <charset val="186"/>
        <scheme val="minor"/>
      </rPr>
      <t xml:space="preserve"> tarifs</t>
    </r>
  </si>
  <si>
    <r>
      <t xml:space="preserve">t.sk. Notekūdeņu </t>
    </r>
    <r>
      <rPr>
        <i/>
        <u/>
        <sz val="11"/>
        <color theme="1"/>
        <rFont val="Calibri"/>
        <family val="2"/>
        <scheme val="minor"/>
      </rPr>
      <t>savākšanas</t>
    </r>
    <r>
      <rPr>
        <i/>
        <sz val="11"/>
        <color theme="1"/>
        <rFont val="Calibri"/>
        <family val="2"/>
        <charset val="186"/>
        <scheme val="minor"/>
      </rPr>
      <t xml:space="preserve"> tarifs</t>
    </r>
  </si>
  <si>
    <t>Ūdenssamniecības pakalpojumu sniedzējs, nosaukums</t>
  </si>
  <si>
    <t>Pakalpojuma sniedzēja pamatkapitāls, EUR</t>
  </si>
  <si>
    <t>Ūdenssaimniecības - CKS ekonomiskais novērtējums</t>
  </si>
  <si>
    <t>Ūdenssaimniecības - CŪS ekonomiskais novērtējums</t>
  </si>
  <si>
    <t>Dzeramā ūdens ieguves un piegādes tarifs, EUR/m3</t>
  </si>
  <si>
    <t>Pakalpojuma sniedzēja vērtējums par iespējām segt ar ūdensapgādes sistēmas darbību saistītos izdevumus no tarifa</t>
  </si>
  <si>
    <t>Pakalpojuma sniedzēja vērtējums par iespējām segt ar kanalizācijas sistēmas darbību saistītos izdevumus no tarifa</t>
  </si>
  <si>
    <t>Vai uzņēmumā ir investīciju plāns ūdensapgādes sistēmas pamatlīdzekļu uzturēšanā, atjaunošanā un paplašināšanā?</t>
  </si>
  <si>
    <t>Centralizētās ūdensapgādes sistēmas (CŪS) ESOŠĀS situācijas novērtējums</t>
  </si>
  <si>
    <t>Esošo ūdensapgādes tīklu kopgarums, km</t>
  </si>
  <si>
    <t>Faktiski iegūtais ūdens apjoms m3/gadā</t>
  </si>
  <si>
    <t>Ūdens uzglabāšanas iekārtu (ūdentornis, rezervuāri) adrese</t>
  </si>
  <si>
    <t>Ūdens ieguves vietas adrese/nosaukums</t>
  </si>
  <si>
    <t>Projektētā jauda, m3</t>
  </si>
  <si>
    <t>Elektroenerģijas patēriņš, dzeramā ūdens ieguvei kWh/gadā</t>
  </si>
  <si>
    <t>Elektroenerģijas patēriņš, dzeramā ūdens attīrīšanai kWh/gadā</t>
  </si>
  <si>
    <t>Ūdens sagatavošanas iekārtu adrese/nosaukums</t>
  </si>
  <si>
    <t>Konstatēto tīkla avāriju skaits gadā</t>
  </si>
  <si>
    <t>Faktiskais tīklā ievadītais ūdens apjoms m3/gadā</t>
  </si>
  <si>
    <t>Elektroenerģijas patēriņš dzeramā ūdens piegādei kWh/gadā</t>
  </si>
  <si>
    <t>Piesārņojuma rādītājs</t>
  </si>
  <si>
    <t>Kādā apjomā uzņēmums no saviem ieņēmumiem sedz kredītprocentu un pamatsummas atmaksu (%)</t>
  </si>
  <si>
    <t>Citi pārbūvējamie un atjaunojamie kanalizācijas sistēmas infrastruktūras objekti</t>
  </si>
  <si>
    <t>Asenizācijas mašīnu pieņemšanas punktu skaits, kur tiek vesti aglomerācijā savāktie notekūdeņi (t.sk. pie NAI)</t>
  </si>
  <si>
    <t>Kopējais elektroenerģijas patēriņš kanalizācijai gadā, kWh/gadā</t>
  </si>
  <si>
    <t>t.sk. ar asenizācijas transportu nodotais apjoms m3/gadā</t>
  </si>
  <si>
    <t>Vai uzņēmumā ir attīstības plāns notekūdeņu sistēmas pamatlīdzekļu uzturēšanā, atjaunošanā un paplašināšanā?</t>
  </si>
  <si>
    <t>t.sk. tīkli vecāki par 50 gadiem (celti pirms 1970.gada), km</t>
  </si>
  <si>
    <t>t.sk. tīkli vecāki par 30 gadiem (celti pirms 1990.gada), km</t>
  </si>
  <si>
    <t>Lietus notekūdeņu pieslēguma vietu skaits pie centralizēto kanalizācijas tīklu sistēmas (gab.)</t>
  </si>
  <si>
    <t>Aglomerācijā esošu un strādājošu NAI ar jaudu lielāku par 20m3/dnn adrese/nosaukums</t>
  </si>
  <si>
    <t>Vai ir apstiprināti pašvaldības saistošie noteikumi par decentralizētu kanalizācijas sistēmu reģistra izveidi?</t>
  </si>
  <si>
    <t>Kura institūcija, organizācija pašvaldībā būs atbildīga par decentralizēto kanalizācijas sistēmu reģistrāciju, pārliecināsies par to atbilstošo tehnisko stāvokli un veiks notekūdeņu izvešanas kontroli?</t>
  </si>
  <si>
    <t>Decentralizēto notekūdeņu savākšanas sistēmas izveidošana saskaņā ar MK noteikumu Nr.384 "Noteikumi par decentralizēto kanalizāciju apsaimniekošanu un reģistrēšanu" prasībām</t>
  </si>
  <si>
    <t>Informācija par spēkā esošo domes lēmums par aglomerācijas teritorijas apstiprināšanu</t>
  </si>
  <si>
    <t>Vai informācija par notekūdeņu aglomerāciju ir iekļauta teritorija plānojumā</t>
  </si>
  <si>
    <t>Vai pašvaldībā, vai uzņēmumā ir izstrādāta kārtība kā tiek sniegts atbalsts (līdzfinansējums) kanalizācijas pieslēgumiem mājsaimniecībām izbūvei? Cik mājsaimniecībām sniegts atbalsts (pieņemts lēmums par atbalsta sniegšanu līdz 01.12.2019.)</t>
  </si>
  <si>
    <t>Par kanalizācijas aglomerācijas apstiprināšanu un fiksēšanu saskaņā ar normatīvo aktu prasībām</t>
  </si>
  <si>
    <r>
      <t>Kredītsaistību termiņš un kopējais gadā</t>
    </r>
    <r>
      <rPr>
        <b/>
        <sz val="11"/>
        <color rgb="FFFF0000"/>
        <rFont val="Calibri"/>
        <family val="2"/>
        <scheme val="minor"/>
      </rPr>
      <t xml:space="preserve"> (2019.g.) </t>
    </r>
    <r>
      <rPr>
        <b/>
        <sz val="11"/>
        <rFont val="Calibri"/>
        <family val="2"/>
        <scheme val="minor"/>
      </rPr>
      <t xml:space="preserve"> atmaksājamais apjoms, EUR</t>
    </r>
  </si>
  <si>
    <r>
      <t>Pakalpojuma sniedzēja  parādsaistību apjoms ūdenssaimniecības pakalpojumu sniegšanas jomā, EUR</t>
    </r>
    <r>
      <rPr>
        <b/>
        <sz val="11"/>
        <color rgb="FFFF0000"/>
        <rFont val="Calibri"/>
        <family val="2"/>
        <scheme val="minor"/>
      </rPr>
      <t xml:space="preserve"> ( uz 01.01.2019.)</t>
    </r>
  </si>
  <si>
    <r>
      <t xml:space="preserve">Kopējie kanalizācijas jomas ieņēmumi </t>
    </r>
    <r>
      <rPr>
        <b/>
        <sz val="11"/>
        <color rgb="FFFF0000"/>
        <rFont val="Calibri"/>
        <family val="2"/>
        <scheme val="minor"/>
      </rPr>
      <t>(2018.g)</t>
    </r>
    <r>
      <rPr>
        <b/>
        <sz val="11"/>
        <color theme="1"/>
        <rFont val="Calibri"/>
        <family val="2"/>
        <scheme val="minor"/>
      </rPr>
      <t>, EUR/gadā</t>
    </r>
  </si>
  <si>
    <r>
      <t xml:space="preserve">Kopējie kanalizācijas jomas izdevumi </t>
    </r>
    <r>
      <rPr>
        <b/>
        <sz val="11"/>
        <color rgb="FFFF0000"/>
        <rFont val="Calibri"/>
        <family val="2"/>
        <scheme val="minor"/>
      </rPr>
      <t>(2018.g.)</t>
    </r>
    <r>
      <rPr>
        <b/>
        <sz val="11"/>
        <color theme="1"/>
        <rFont val="Calibri"/>
        <family val="2"/>
        <scheme val="minor"/>
      </rPr>
      <t>, EUR/gadā</t>
    </r>
  </si>
  <si>
    <r>
      <t xml:space="preserve">Kopējie ūdensapgādes jomas ieņēmumi </t>
    </r>
    <r>
      <rPr>
        <b/>
        <sz val="11"/>
        <color rgb="FFFF0000"/>
        <rFont val="Calibri"/>
        <family val="2"/>
        <scheme val="minor"/>
      </rPr>
      <t>(2018.g)</t>
    </r>
    <r>
      <rPr>
        <b/>
        <sz val="11"/>
        <color theme="1"/>
        <rFont val="Calibri"/>
        <family val="2"/>
        <scheme val="minor"/>
      </rPr>
      <t>, EUR/gadā</t>
    </r>
  </si>
  <si>
    <r>
      <t xml:space="preserve">Kopējie ūdensapgādes jomas izdevumi </t>
    </r>
    <r>
      <rPr>
        <b/>
        <sz val="11"/>
        <color rgb="FFFF0000"/>
        <rFont val="Calibri"/>
        <family val="2"/>
        <scheme val="minor"/>
      </rPr>
      <t>(2018.g)</t>
    </r>
    <r>
      <rPr>
        <b/>
        <sz val="11"/>
        <color theme="1"/>
        <rFont val="Calibri"/>
        <family val="2"/>
        <scheme val="minor"/>
      </rPr>
      <t>, EUR/gadā</t>
    </r>
  </si>
  <si>
    <t>Vidējais iedzīvotāju skaits mājsaimniecībā</t>
  </si>
  <si>
    <r>
      <t xml:space="preserve">Vidēji mājsaimniecību ieņēmumi uz vienu cilvēku mēnesī </t>
    </r>
    <r>
      <rPr>
        <b/>
        <sz val="11"/>
        <color rgb="FFFF0000"/>
        <rFont val="Calibri"/>
        <family val="2"/>
        <scheme val="minor"/>
      </rPr>
      <t>2018.g.</t>
    </r>
  </si>
  <si>
    <t>Vai ir izstrādāts sabiedrības vidēja termiņa darbības stratēģija? Kad un kas to ir apstiprinājis?</t>
  </si>
  <si>
    <t xml:space="preserve">Notekūdeņu savākšanas un attīrīšanas sistēmu attīstības vajadzības </t>
  </si>
  <si>
    <t>Dzeramā ūdens sagatavošanas un apgādes sistēmu attīstības vajadzības</t>
  </si>
  <si>
    <t>Investīciju prioritāte: esošo ūdensapgādes ārējo inženiertīklu un objektu pārbūves un atjaunošanas darbi</t>
  </si>
  <si>
    <t>Ūdensapgādes ārējo inženiertīklu pārbūve un atjaunošana, kopā</t>
  </si>
  <si>
    <t>spiedvadi</t>
  </si>
  <si>
    <t>Spiediena nodrošināšanas sūkņu stacijas</t>
  </si>
  <si>
    <t>Dzeramā ūdens sagatavošanas stacija
  (NB! Obligāti norādāma nepieciešamā  stacijas projektējamā jauda)</t>
  </si>
  <si>
    <t>Citi objekti 
(piem., jauni dziļurbumi, esošo tamponēšana u.c.)</t>
  </si>
  <si>
    <t xml:space="preserve"> </t>
  </si>
  <si>
    <t>atzari</t>
  </si>
  <si>
    <t xml:space="preserve">Citi objekti </t>
  </si>
  <si>
    <t>Investīciju prioritāte: ieguldījumi dzeramā ūdens sagatavošanas stacijā, ūdens ieguves un padeves nodrošnāšanas darbības uzlabošanai</t>
  </si>
  <si>
    <t>Dzeramā ūdens sagatavošanas stacija 
  (NB! Obligāti norādāma nepieciešamā papildu un jaunā kopējā jauda)
Aile aizpildāma tikai, ja nepieciešama papildus jauda</t>
  </si>
  <si>
    <t>Dzeramā ūdens sagatavošanas stacijas  energoefektivitātes uzlabošana</t>
  </si>
  <si>
    <t>Citu sistēmas objektu energofektivitāte pasākumi</t>
  </si>
  <si>
    <t>Investīciju prioritāte: centralizēto ūdensapgādes tīklu un objektu izbūve</t>
  </si>
  <si>
    <t>Vai turpmākajos gados ir plānota aglomerācijas robežu izmaiņas (paplašināšana/samazināšana)</t>
  </si>
  <si>
    <t>Saskaņā ar saistošajiem noteikumiem, līdz kuram gadam jāveic decentralizēto sistēmu reģistrācija (ja attiecināms)</t>
  </si>
  <si>
    <t>Vai ir ieviests asenizācijas pakalpojuma sniedzēju reģistrs? Kur šo reģistru var atrast?</t>
  </si>
  <si>
    <t>Noteiktais infiltrācijas apjoms %, 2018.g.</t>
  </si>
  <si>
    <t>Projektētā jauda, CE</t>
  </si>
  <si>
    <t>Ienākošā  piesārņojuma koncentrācija mg/l, vidēji 2018.gadā</t>
  </si>
  <si>
    <t>Kopējā ienākošā slodze, CE, 2018.g.</t>
  </si>
  <si>
    <t>Asenizācijas transporta pieņemšanas maksa, m3 (no - līdz)</t>
  </si>
  <si>
    <t xml:space="preserve"> NOTEKŪDEŅU AGLOMERĀCIJAS NOSAUKUMS</t>
  </si>
  <si>
    <t>Lietus notekūdeņi šķirtsistēmas pastāvēšana, aptuvenais lietus kanalizācijas īpatsvars no notekūdeņu plūsmas.</t>
  </si>
  <si>
    <t>Ūdenssaimniecības pakalpojumu sniedzēja esošo NAI jaudu pietiekamības (atbilstības) vērtējums, pēc decentralizēto notekūdeņu reģistra izveides un visu savākto notekūdeņu nogādāšanas attīrīšanai NAI</t>
  </si>
  <si>
    <t>JĀ</t>
  </si>
  <si>
    <t xml:space="preserve">Pirmreizējā reģistrācija jāveic no 2019. g. 1.jūnija-2019.g. 31.decembrim. Ja ir konstatēti bojājumi vai trūkumi sistēmā, tad tie ir jānovērš līdz 2021.g. 31. decembrim. </t>
  </si>
  <si>
    <t>Stopiņu novada pašvaldības aģentūra "SAIMNIEKS"</t>
  </si>
  <si>
    <t>Jā ir ieviests. Šo reģistrāciju veic Stopiņu novada Dome. https://www.stopini.lv/lv/pasvaldiba/atlaujas-licences</t>
  </si>
  <si>
    <t>Ulbrokas attīrīšanas iekārta, Ulbroka, Stopiņu novads</t>
  </si>
  <si>
    <t>Kopējā ienākošā slodze, CE, 2019.g.</t>
  </si>
  <si>
    <t>Ulbrokas attīrīšanas iekārtas</t>
  </si>
  <si>
    <t>PA "SAIMNIEKS"</t>
  </si>
  <si>
    <r>
      <t xml:space="preserve">Aglomerācijas iedzīvotāju skaits uz </t>
    </r>
    <r>
      <rPr>
        <b/>
        <sz val="12"/>
        <color rgb="FFFF0000"/>
        <rFont val="Calibri"/>
        <family val="2"/>
        <scheme val="minor"/>
      </rPr>
      <t>(01.01.2020)</t>
    </r>
  </si>
  <si>
    <r>
      <t xml:space="preserve">Kopējais iedzīvotāju skaits pilsētā (ciemā) </t>
    </r>
    <r>
      <rPr>
        <b/>
        <sz val="12"/>
        <color rgb="FFFF0000"/>
        <rFont val="Calibri"/>
        <family val="2"/>
        <scheme val="minor"/>
      </rPr>
      <t>(01.01.2020)</t>
    </r>
  </si>
  <si>
    <t>NAV IZVEIDOTS ATBALSTS</t>
  </si>
  <si>
    <r>
      <t xml:space="preserve">CŪS pakalpojumu zonas iedzīvotāju skaits uz </t>
    </r>
    <r>
      <rPr>
        <b/>
        <sz val="12"/>
        <color rgb="FFFF0000"/>
        <rFont val="Calibri"/>
        <family val="2"/>
        <scheme val="minor"/>
      </rPr>
      <t>(01.01.2020)</t>
    </r>
  </si>
  <si>
    <t>Stopiņu novada Domes līdzfinansējumi no dabas resursu nodokļiem.</t>
  </si>
  <si>
    <t>Noteiktais ūdens zudumu apjoms (tīklos), %, 2019.g.</t>
  </si>
  <si>
    <t>Acones iela 2B, Ulbroka, Stopiņu novads</t>
  </si>
  <si>
    <t>Ziemeļu gatve 7A, Vālodzes, Stopiņu novads</t>
  </si>
  <si>
    <t>Dienvidu iela 42A, Dzidriņas, Stopiņu novads</t>
  </si>
  <si>
    <t>Artēziskā aka Nr.1 Ulbroka</t>
  </si>
  <si>
    <t>Artēziskā aka Nr.2 Ulbroka</t>
  </si>
  <si>
    <t>Artēziskā aka Nr.4 Ulbroka</t>
  </si>
  <si>
    <t>Artēziskā aka Nr.1 Vālodzes</t>
  </si>
  <si>
    <t>Artēziskā aka Nr.2 Rezerve Vālodzes</t>
  </si>
  <si>
    <t>Artēziskā aka Nr.1 Dzidriņas</t>
  </si>
  <si>
    <t>Artēziskā aka Nr.2 Rezerve Dzidriņas</t>
  </si>
  <si>
    <t>16.81                                  No tiem Dreiliņu ciems 1,55km</t>
  </si>
  <si>
    <t>12.21                             No tiem Dreiliņu ciems 1,27km</t>
  </si>
  <si>
    <t>4.59                                                No tiem Dreiliņu ciems 0,27km</t>
  </si>
  <si>
    <t>12                                  No tiem Dreiliņu ciems 1.gb</t>
  </si>
  <si>
    <t>2011.g.</t>
  </si>
  <si>
    <t>2017.g.</t>
  </si>
  <si>
    <t>2013.g.</t>
  </si>
  <si>
    <t>2018.g.</t>
  </si>
  <si>
    <t>-</t>
  </si>
  <si>
    <t>460 (Katrs rez. Pa 230 m3)</t>
  </si>
  <si>
    <t>100 (Katrs rez. Pa 49.9 m3)</t>
  </si>
  <si>
    <t>Ulbrokas</t>
  </si>
  <si>
    <t>Paredzēts paplašināt aglomerācijas robežu, iekļaujot tajā arī Dreiliņu ciemu, sakarā ar to, ka jaunizbūvētais kanalizācijas tīkls Kuršu iela-Ulbrokas Nai ir pieslēgts pie kopējā Ulbrokas kanalizācijas tīkla.</t>
  </si>
  <si>
    <t>Augstākā strādājošo vidējā mēneša bruto alga Stopiņu novadā 2017. gadā bija privātajā sektorā - 1193 EUR (privātā sektora komersanti ar nodarbināto skaitu &gt;=50), nedaudz zemāka tā bija sabiedriskajā sektorā – 1035 EUR, bet vispārējā valdības sektorā 865 EUR</t>
  </si>
  <si>
    <t>Stopiņu novada attīstības programma 2019.-2025.g. Apstiprināts 2019.g. 10. aprīlī.  Stopiņu novada domes sēdes Protokola Nr. 49.</t>
  </si>
  <si>
    <r>
      <t>Plānoto darbību sasniedzamie rezultāti</t>
    </r>
    <r>
      <rPr>
        <sz val="14"/>
        <color theme="1"/>
        <rFont val="Times New Roman"/>
        <family val="1"/>
      </rPr>
      <t xml:space="preserve"> 
(km, gab, t.sk., NAI - arī papildu jaudas)</t>
    </r>
  </si>
  <si>
    <r>
      <t xml:space="preserve">Pieslēgumu izveide mājsaimniecībām </t>
    </r>
    <r>
      <rPr>
        <sz val="14"/>
        <color theme="1"/>
        <rFont val="Times New Roman"/>
        <family val="1"/>
      </rPr>
      <t>(mājsaimniecību skaits, kam tiks nodrošināti faktiskie pieslēgumi pie jaunizbūvētajiem centralizētajiem kanalizācijas tīkliem)</t>
    </r>
  </si>
  <si>
    <r>
      <t>Plānoto darbu izmaksas 2019.gada salīdzināmajās cenās</t>
    </r>
    <r>
      <rPr>
        <sz val="14"/>
        <color theme="1"/>
        <rFont val="Times New Roman"/>
        <family val="1"/>
      </rPr>
      <t xml:space="preserve"> 
(EUR)</t>
    </r>
  </si>
  <si>
    <r>
      <t>Plānoto darbību sasniedzamie rezultāti</t>
    </r>
    <r>
      <rPr>
        <sz val="14"/>
        <color theme="1"/>
        <rFont val="Times New Roman"/>
        <family val="1"/>
      </rPr>
      <t xml:space="preserve"> 
(km, gab, t.sk., urbumi, sagatavošanas stacijas, rezervuāri, 3.pss uc. - arī papildu jaudas)</t>
    </r>
  </si>
  <si>
    <r>
      <t xml:space="preserve">Pieslēgumu izveide mājsaimniecībām </t>
    </r>
    <r>
      <rPr>
        <sz val="14"/>
        <color theme="1"/>
        <rFont val="Times New Roman"/>
        <family val="1"/>
      </rPr>
      <t>(mājsaimniecību skaits, kam nodrošināti faktiskie pieslēgumi pie jaunizbūvētajiem centralizētajiem kanalizācijas tīkliem)</t>
    </r>
  </si>
  <si>
    <r>
      <rPr>
        <b/>
        <sz val="14"/>
        <color theme="1"/>
        <rFont val="Times New Roman"/>
        <family val="1"/>
      </rPr>
      <t xml:space="preserve">Jaunu kanalizācijas </t>
    </r>
    <r>
      <rPr>
        <sz val="14"/>
        <color theme="1"/>
        <rFont val="Times New Roman"/>
        <family val="1"/>
      </rPr>
      <t xml:space="preserve">ārējo </t>
    </r>
    <r>
      <rPr>
        <b/>
        <sz val="14"/>
        <color theme="1"/>
        <rFont val="Times New Roman"/>
        <family val="1"/>
      </rPr>
      <t>inženiertīklu</t>
    </r>
    <r>
      <rPr>
        <sz val="14"/>
        <color theme="1"/>
        <rFont val="Times New Roman"/>
        <family val="1"/>
      </rPr>
      <t xml:space="preserve"> izbūve  </t>
    </r>
    <r>
      <rPr>
        <b/>
        <sz val="14"/>
        <color rgb="FFFF0000"/>
        <rFont val="Times New Roman"/>
        <family val="1"/>
      </rPr>
      <t>esošās aglomerācijas robežās</t>
    </r>
    <r>
      <rPr>
        <sz val="14"/>
        <color theme="1"/>
        <rFont val="Times New Roman"/>
        <family val="1"/>
      </rPr>
      <t>, kopā</t>
    </r>
  </si>
  <si>
    <r>
      <rPr>
        <b/>
        <sz val="14"/>
        <color theme="1"/>
        <rFont val="Times New Roman"/>
        <family val="1"/>
      </rPr>
      <t xml:space="preserve">Jaunu ūdensapgādes </t>
    </r>
    <r>
      <rPr>
        <sz val="14"/>
        <color theme="1"/>
        <rFont val="Times New Roman"/>
        <family val="1"/>
      </rPr>
      <t xml:space="preserve">ārējo </t>
    </r>
    <r>
      <rPr>
        <b/>
        <sz val="14"/>
        <color theme="1"/>
        <rFont val="Times New Roman"/>
        <family val="1"/>
      </rPr>
      <t>inženiertīklu</t>
    </r>
    <r>
      <rPr>
        <sz val="14"/>
        <color theme="1"/>
        <rFont val="Times New Roman"/>
        <family val="1"/>
      </rPr>
      <t xml:space="preserve"> izbūve </t>
    </r>
    <r>
      <rPr>
        <b/>
        <sz val="14"/>
        <color rgb="FFFF0000"/>
        <rFont val="Times New Roman"/>
        <family val="1"/>
      </rPr>
      <t>esošās ūdenspagādes pakalpojumu sniegšanas zonas robežās</t>
    </r>
    <r>
      <rPr>
        <sz val="14"/>
        <color theme="1"/>
        <rFont val="Times New Roman"/>
        <family val="1"/>
      </rPr>
      <t>, kopā</t>
    </r>
  </si>
  <si>
    <r>
      <t xml:space="preserve">Citi no jauna izbūvējamie kanalizācijas sistēmas infrastruktūras objekti </t>
    </r>
    <r>
      <rPr>
        <b/>
        <sz val="14"/>
        <color rgb="FFFF0000"/>
        <rFont val="Times New Roman"/>
        <family val="1"/>
      </rPr>
      <t>esošās aglomerācijas robežās</t>
    </r>
  </si>
  <si>
    <r>
      <t xml:space="preserve">Citi no jauna izbūvējamie ūdensapgādes sistēmas infrastruktūras objekti </t>
    </r>
    <r>
      <rPr>
        <b/>
        <sz val="14"/>
        <color rgb="FFFF0000"/>
        <rFont val="Times New Roman"/>
        <family val="1"/>
      </rPr>
      <t>esošās ūdenspagādes pakalpojumu sniegšanas zonas robežās</t>
    </r>
  </si>
  <si>
    <r>
      <rPr>
        <b/>
        <sz val="14"/>
        <color theme="1"/>
        <rFont val="Times New Roman"/>
        <family val="1"/>
      </rPr>
      <t>Jaunu kanalizācijas</t>
    </r>
    <r>
      <rPr>
        <sz val="14"/>
        <color theme="1"/>
        <rFont val="Times New Roman"/>
        <family val="1"/>
      </rPr>
      <t xml:space="preserve"> ārējo </t>
    </r>
    <r>
      <rPr>
        <b/>
        <sz val="14"/>
        <color theme="1"/>
        <rFont val="Times New Roman"/>
        <family val="1"/>
      </rPr>
      <t>inženiertīklu</t>
    </r>
    <r>
      <rPr>
        <sz val="14"/>
        <color theme="1"/>
        <rFont val="Times New Roman"/>
        <family val="1"/>
      </rPr>
      <t xml:space="preserve"> izbūve </t>
    </r>
    <r>
      <rPr>
        <b/>
        <sz val="14"/>
        <color rgb="FFFF0000"/>
        <rFont val="Times New Roman"/>
        <family val="1"/>
      </rPr>
      <t>paplašinātā aglomerācijā (ja plānota paplašināšana),</t>
    </r>
    <r>
      <rPr>
        <sz val="14"/>
        <color theme="1"/>
        <rFont val="Times New Roman"/>
        <family val="1"/>
      </rPr>
      <t xml:space="preserve"> kopā</t>
    </r>
  </si>
  <si>
    <r>
      <rPr>
        <b/>
        <sz val="14"/>
        <color theme="1"/>
        <rFont val="Times New Roman"/>
        <family val="1"/>
      </rPr>
      <t>Jaunu ūdensapgādes</t>
    </r>
    <r>
      <rPr>
        <sz val="14"/>
        <color theme="1"/>
        <rFont val="Times New Roman"/>
        <family val="1"/>
      </rPr>
      <t xml:space="preserve"> ārējo </t>
    </r>
    <r>
      <rPr>
        <b/>
        <sz val="14"/>
        <color theme="1"/>
        <rFont val="Times New Roman"/>
        <family val="1"/>
      </rPr>
      <t>inženiertīklu</t>
    </r>
    <r>
      <rPr>
        <sz val="14"/>
        <color theme="1"/>
        <rFont val="Times New Roman"/>
        <family val="1"/>
      </rPr>
      <t xml:space="preserve"> izbūve </t>
    </r>
    <r>
      <rPr>
        <b/>
        <sz val="14"/>
        <color rgb="FFFF0000"/>
        <rFont val="Times New Roman"/>
        <family val="1"/>
      </rPr>
      <t>paplašinātā ūdenspagādes pakalpojumu sniegšanas zonā (ja plānota paplašināšana),</t>
    </r>
    <r>
      <rPr>
        <sz val="14"/>
        <color theme="1"/>
        <rFont val="Times New Roman"/>
        <family val="1"/>
      </rPr>
      <t xml:space="preserve"> kopā</t>
    </r>
  </si>
  <si>
    <r>
      <t xml:space="preserve">Citi no jauna izbūvējamie kanalizācijas sistēmas infrastruktūras objekti </t>
    </r>
    <r>
      <rPr>
        <b/>
        <sz val="14"/>
        <color rgb="FFFF0000"/>
        <rFont val="Times New Roman"/>
        <family val="1"/>
      </rPr>
      <t>paplašinātā aglomerācijā (ja plānota paplašināšana)</t>
    </r>
  </si>
  <si>
    <r>
      <t xml:space="preserve">Citi no jauna izbūvējamie ūdensapgādes sistēmas infrastruktūras objekti </t>
    </r>
    <r>
      <rPr>
        <b/>
        <sz val="14"/>
        <color rgb="FFFF0000"/>
        <rFont val="Times New Roman"/>
        <family val="1"/>
      </rPr>
      <t>paplašinātā ūdenspagādes pakalpojumu sniegšanas zonā (ja plānota paplašināšana)</t>
    </r>
  </si>
  <si>
    <r>
      <t xml:space="preserve">Citi objekti 
(piem., </t>
    </r>
    <r>
      <rPr>
        <b/>
        <i/>
        <sz val="14"/>
        <color theme="1"/>
        <rFont val="Times New Roman"/>
        <family val="1"/>
      </rPr>
      <t>asenizācijas pieņemšanas punkt</t>
    </r>
    <r>
      <rPr>
        <i/>
        <sz val="14"/>
        <color theme="1"/>
        <rFont val="Times New Roman"/>
        <family val="1"/>
      </rPr>
      <t>i)</t>
    </r>
  </si>
  <si>
    <t>13(32)*</t>
  </si>
  <si>
    <t>12(30)*</t>
  </si>
  <si>
    <t>No 2020 ir 1,06 EUR</t>
  </si>
  <si>
    <t>slpajās</t>
  </si>
  <si>
    <t>ŪAS Dzidriņas</t>
  </si>
  <si>
    <t>ŪAS Dzidriņās, šobrīd nav, vajag, lai nodrošinātu spidienu utt.</t>
  </si>
  <si>
    <t>Ir papildus aglomerācija Saurieši - Upeslejas. Ir NAI, kur ienākošie notekūdeņi dienā ir ap 400 m3, kas atbilst 4000 cilvēkiem, jo pie NAI ir pieslēgta Tuberkulozes slimnīca un internātskola.</t>
  </si>
  <si>
    <t>Ūdenssaimniecības uzņēmuma nosaukums</t>
  </si>
  <si>
    <t>Anketas aizpildīšanas datums</t>
  </si>
  <si>
    <t>Sanāksmē no ūdenssaimniecības uzņēmuma un/vai domes piedalās</t>
  </si>
  <si>
    <t>Kontakti anketas datu saskaņošanai vai precizēšanai, gadījumā ja tiek konstatēts, ka sagatavotā informācija ir nepilnīga</t>
  </si>
  <si>
    <t>ULBROKA</t>
  </si>
  <si>
    <t>p/a "Saimnieks"</t>
  </si>
  <si>
    <t>21.02.2020.</t>
  </si>
  <si>
    <t>evita.rozenbaha@saimniekspa.lv</t>
  </si>
  <si>
    <r>
      <t xml:space="preserve">Pamatojums 
</t>
    </r>
    <r>
      <rPr>
        <i/>
        <sz val="11"/>
        <color theme="1"/>
        <rFont val="Calibri"/>
        <family val="2"/>
        <charset val="186"/>
        <scheme val="minor"/>
      </rPr>
      <t>(lūdzu norādīt pamatojumu konkrēto ieguldījumu veikšanai)</t>
    </r>
  </si>
  <si>
    <t>Nepieciešams nodrošināt 100% pārklājumu</t>
  </si>
  <si>
    <t>Dreiliņu c. izveidojusies blīva apbūve un ir ekonomiski pamatoti plānot centralizētu tīklu izbūvi</t>
  </si>
  <si>
    <t>Ūdensapgādes tīklu izbūve Dreiliņu c.</t>
  </si>
  <si>
    <t>Ulbrokas NAI paplašināšana līdz ar kanalizācijas tīklu paplašināšanu ārpus aglomerācijas robežām. Esošo notekūdeņu attīrīšanas iekārtu projektētā jauda ir 630 m3/dnn. Šī brīža vidējā NAI noslodze ir aptuveni 500 m3/dnn.  Ir aprēķināts, ka nepieciešamā notekūdeņu attīrīšanas iekārtu jauda ir 1000 m3/dnn.</t>
  </si>
  <si>
    <t>2 jauni urbumi;
Jauna rezervuāra būvniecība 200 m3;
2 jaunu filtru uzstādīšana pie esošajiem filtriem;
3 pacēluma dzeramā ūdens spiediena nodrošināšanas stacija</t>
  </si>
  <si>
    <t>Darbu apjoms saistībā ar pakalpojuma sniegšanu ārpus aglomerācijas robežām Dreiliņu c.</t>
  </si>
  <si>
    <t>Evita Rozenbaha - Kalniņa, Artūrs Koponāns, Jānis Koponāns</t>
  </si>
  <si>
    <t>N/A</t>
  </si>
  <si>
    <t>Paši ved 8m3 uz Ulbrokas NAI
No 2020.g. 43,18 EUR</t>
  </si>
  <si>
    <t>No 2020 ir 0.91 EUR</t>
  </si>
  <si>
    <t>Ir tikko mainīts tarifs un domājam, ka ieņēmumi segs izdevumus</t>
  </si>
  <si>
    <t>Ūdens un kanalizācijas sistēmu plāns ir saistīts ar domes attīstības plānu dokumentu izstrādi un sagatavošanu.</t>
  </si>
  <si>
    <t>Notekūdeņu dūņas tiek vestas uz Getliņi EKO, kur tiek maksāts par 1t nodošanu.</t>
  </si>
  <si>
    <t>Viss labi</t>
  </si>
  <si>
    <t>465 800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</si>
</sst>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35" x14ac:knownFonts="1">
    <font>
      <sz val="11"/>
      <color theme="1"/>
      <name val="Calibri"/>
      <family val="2"/>
      <scheme val="minor"/>
    </font>
    <font>
      <sz val="11"/>
      <color theme="1"/>
      <name val="Times New Roman"/>
      <family val="1"/>
      <charset val="186"/>
    </font>
    <font>
      <i/>
      <sz val="10"/>
      <color theme="1"/>
      <name val="Calibri"/>
      <family val="2"/>
      <charset val="186"/>
      <scheme val="minor"/>
    </font>
    <font>
      <b/>
      <sz val="11"/>
      <name val="Calibri"/>
      <family val="2"/>
      <charset val="186"/>
      <scheme val="minor"/>
    </font>
    <font>
      <b/>
      <sz val="12"/>
      <name val="Calibri"/>
      <family val="2"/>
      <charset val="186"/>
      <scheme val="minor"/>
    </font>
    <font>
      <i/>
      <sz val="11"/>
      <color theme="1"/>
      <name val="Calibri"/>
      <family val="2"/>
      <charset val="186"/>
      <scheme val="minor"/>
    </font>
    <font>
      <b/>
      <sz val="12"/>
      <color rgb="FFFF0000"/>
      <name val="Calibri"/>
      <family val="2"/>
      <scheme val="minor"/>
    </font>
    <font>
      <b/>
      <sz val="12"/>
      <color theme="1"/>
      <name val="Calibri"/>
      <family val="2"/>
      <scheme val="minor"/>
    </font>
    <font>
      <sz val="11"/>
      <color rgb="FF000000"/>
      <name val="Calibri"/>
      <family val="2"/>
    </font>
    <font>
      <b/>
      <sz val="12"/>
      <name val="Calibri"/>
      <family val="2"/>
      <scheme val="minor"/>
    </font>
    <font>
      <i/>
      <sz val="11"/>
      <color theme="1"/>
      <name val="Calibri"/>
      <family val="2"/>
      <scheme val="minor"/>
    </font>
    <font>
      <b/>
      <sz val="10"/>
      <color theme="1"/>
      <name val="Calibri"/>
      <family val="2"/>
      <scheme val="minor"/>
    </font>
    <font>
      <b/>
      <sz val="11"/>
      <color theme="1"/>
      <name val="Calibri"/>
      <family val="2"/>
      <scheme val="minor"/>
    </font>
    <font>
      <i/>
      <sz val="9"/>
      <color theme="0" tint="-0.34998626667073579"/>
      <name val="Calibri"/>
      <family val="2"/>
      <scheme val="minor"/>
    </font>
    <font>
      <sz val="11"/>
      <color rgb="FFFF0000"/>
      <name val="Calibri"/>
      <family val="2"/>
      <scheme val="minor"/>
    </font>
    <font>
      <i/>
      <u/>
      <sz val="11"/>
      <color theme="1"/>
      <name val="Calibri"/>
      <family val="2"/>
      <scheme val="minor"/>
    </font>
    <font>
      <sz val="11"/>
      <name val="Calibri"/>
      <family val="2"/>
      <scheme val="minor"/>
    </font>
    <font>
      <b/>
      <sz val="11"/>
      <name val="Calibri"/>
      <family val="2"/>
      <scheme val="minor"/>
    </font>
    <font>
      <b/>
      <sz val="11"/>
      <color rgb="FFFF0000"/>
      <name val="Calibri"/>
      <family val="2"/>
      <scheme val="minor"/>
    </font>
    <font>
      <sz val="11"/>
      <color rgb="FF0070C0"/>
      <name val="Calibri"/>
      <family val="2"/>
      <scheme val="minor"/>
    </font>
    <font>
      <b/>
      <sz val="11"/>
      <color rgb="FF4D4D4D"/>
      <name val="Arial"/>
      <family val="2"/>
    </font>
    <font>
      <i/>
      <sz val="12"/>
      <color theme="1"/>
      <name val="Times New Roman"/>
      <family val="1"/>
    </font>
    <font>
      <sz val="14"/>
      <color theme="1"/>
      <name val="Calibri"/>
      <family val="2"/>
      <scheme val="minor"/>
    </font>
    <font>
      <i/>
      <sz val="12"/>
      <color theme="1"/>
      <name val="Calibri"/>
      <family val="2"/>
      <scheme val="minor"/>
    </font>
    <font>
      <sz val="8"/>
      <name val="Calibri"/>
      <family val="2"/>
      <scheme val="minor"/>
    </font>
    <font>
      <b/>
      <sz val="14"/>
      <name val="Times New Roman"/>
      <family val="1"/>
    </font>
    <font>
      <sz val="14"/>
      <color theme="1"/>
      <name val="Times New Roman"/>
      <family val="1"/>
    </font>
    <font>
      <b/>
      <sz val="14"/>
      <color theme="1"/>
      <name val="Times New Roman"/>
      <family val="1"/>
    </font>
    <font>
      <b/>
      <sz val="14"/>
      <color rgb="FFFF0000"/>
      <name val="Times New Roman"/>
      <family val="1"/>
    </font>
    <font>
      <i/>
      <sz val="14"/>
      <color theme="1"/>
      <name val="Times New Roman"/>
      <family val="1"/>
    </font>
    <font>
      <b/>
      <i/>
      <sz val="14"/>
      <color theme="1"/>
      <name val="Times New Roman"/>
      <family val="1"/>
    </font>
    <font>
      <sz val="11"/>
      <color theme="1"/>
      <name val="Calibri"/>
      <family val="2"/>
      <scheme val="minor"/>
    </font>
    <font>
      <u/>
      <sz val="11"/>
      <color theme="10"/>
      <name val="Calibri"/>
      <family val="2"/>
      <scheme val="minor"/>
    </font>
    <font>
      <b/>
      <sz val="11"/>
      <color theme="1"/>
      <name val="Calibri"/>
      <family val="2"/>
      <charset val="186"/>
      <scheme val="minor"/>
    </font>
    <font>
      <i/>
      <sz val="12"/>
      <color theme="1"/>
      <name val="Calibri"/>
      <family val="2"/>
      <charset val="186"/>
      <scheme val="minor"/>
    </font>
  </fonts>
  <fills count="11">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rgb="FF00B0F0"/>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00B05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s>
  <cellStyleXfs count="4">
    <xf numFmtId="0" fontId="0" fillId="0" borderId="0"/>
    <xf numFmtId="0" fontId="8" fillId="0" borderId="0"/>
    <xf numFmtId="9" fontId="31" fillId="0" borderId="0" applyFont="0" applyFill="0" applyBorder="0" applyAlignment="0" applyProtection="0"/>
    <xf numFmtId="0" fontId="32" fillId="0" borderId="0" applyNumberFormat="0" applyFill="0" applyBorder="0" applyAlignment="0" applyProtection="0"/>
  </cellStyleXfs>
  <cellXfs count="224">
    <xf numFmtId="0" fontId="0" fillId="0" borderId="0" xfId="0"/>
    <xf numFmtId="0" fontId="0" fillId="0" borderId="0" xfId="0" applyAlignment="1">
      <alignment wrapText="1"/>
    </xf>
    <xf numFmtId="0" fontId="0" fillId="0" borderId="0" xfId="0" applyBorder="1"/>
    <xf numFmtId="0" fontId="3" fillId="0" borderId="0" xfId="0" applyFont="1" applyFill="1" applyBorder="1" applyAlignment="1">
      <alignment horizontal="center" vertical="center" wrapText="1"/>
    </xf>
    <xf numFmtId="0" fontId="0" fillId="0" borderId="0" xfId="0" applyFill="1" applyBorder="1" applyAlignment="1">
      <alignment horizontal="center"/>
    </xf>
    <xf numFmtId="0" fontId="3" fillId="3" borderId="6" xfId="0" applyFont="1" applyFill="1" applyBorder="1" applyAlignment="1">
      <alignment horizontal="center" vertical="center" wrapText="1"/>
    </xf>
    <xf numFmtId="0" fontId="0" fillId="0" borderId="1" xfId="0" applyBorder="1" applyAlignment="1">
      <alignment vertical="top"/>
    </xf>
    <xf numFmtId="3" fontId="0" fillId="0" borderId="1" xfId="0" applyNumberFormat="1" applyBorder="1" applyAlignment="1">
      <alignment vertical="top"/>
    </xf>
    <xf numFmtId="0" fontId="1" fillId="2" borderId="1" xfId="0" applyFont="1" applyFill="1" applyBorder="1" applyAlignment="1">
      <alignment vertical="top"/>
    </xf>
    <xf numFmtId="0" fontId="2" fillId="0" borderId="1" xfId="0" applyFont="1" applyBorder="1" applyAlignment="1">
      <alignment horizontal="right" vertical="top" wrapText="1"/>
    </xf>
    <xf numFmtId="3" fontId="0" fillId="0" borderId="1" xfId="0" applyNumberFormat="1" applyFill="1" applyBorder="1" applyAlignment="1">
      <alignment vertical="top"/>
    </xf>
    <xf numFmtId="3" fontId="5" fillId="0" borderId="1" xfId="0" applyNumberFormat="1" applyFont="1" applyFill="1" applyBorder="1" applyAlignment="1">
      <alignment vertical="top" wrapText="1"/>
    </xf>
    <xf numFmtId="0" fontId="5" fillId="0" borderId="1" xfId="0" applyFont="1" applyBorder="1" applyAlignment="1">
      <alignment horizontal="right" vertical="top" wrapText="1"/>
    </xf>
    <xf numFmtId="0" fontId="10" fillId="0" borderId="0" xfId="0" applyFont="1" applyAlignment="1">
      <alignment horizontal="right" wrapText="1"/>
    </xf>
    <xf numFmtId="0" fontId="7" fillId="0" borderId="1" xfId="0" applyFont="1" applyFill="1" applyBorder="1" applyAlignment="1">
      <alignment horizontal="left" vertical="top" wrapText="1"/>
    </xf>
    <xf numFmtId="0" fontId="7" fillId="0" borderId="1" xfId="0" applyFont="1" applyBorder="1" applyAlignment="1">
      <alignment horizontal="left" vertical="top" wrapText="1"/>
    </xf>
    <xf numFmtId="0" fontId="5" fillId="2" borderId="1" xfId="0" applyFont="1" applyFill="1" applyBorder="1" applyAlignment="1">
      <alignment horizontal="right" vertical="top" wrapText="1"/>
    </xf>
    <xf numFmtId="10" fontId="11" fillId="2" borderId="1" xfId="0" applyNumberFormat="1" applyFont="1" applyFill="1" applyBorder="1" applyAlignment="1">
      <alignment horizontal="center" vertical="top" wrapText="1"/>
    </xf>
    <xf numFmtId="0" fontId="1" fillId="0" borderId="3" xfId="0" applyFont="1" applyFill="1" applyBorder="1" applyAlignment="1">
      <alignment vertical="top"/>
    </xf>
    <xf numFmtId="10" fontId="0" fillId="0" borderId="1" xfId="0" applyNumberFormat="1" applyFill="1" applyBorder="1" applyAlignment="1">
      <alignment vertical="top"/>
    </xf>
    <xf numFmtId="3" fontId="0" fillId="4" borderId="1" xfId="0" applyNumberFormat="1" applyFill="1" applyBorder="1" applyAlignment="1">
      <alignment vertical="top"/>
    </xf>
    <xf numFmtId="0" fontId="7" fillId="0" borderId="1" xfId="0" applyFont="1" applyBorder="1" applyAlignment="1">
      <alignment horizontal="left" wrapText="1"/>
    </xf>
    <xf numFmtId="3" fontId="10" fillId="4" borderId="1" xfId="0" applyNumberFormat="1" applyFont="1" applyFill="1" applyBorder="1" applyAlignment="1">
      <alignment horizontal="right"/>
    </xf>
    <xf numFmtId="3" fontId="0" fillId="4" borderId="7" xfId="0" applyNumberFormat="1" applyFill="1" applyBorder="1" applyAlignment="1">
      <alignment vertical="top"/>
    </xf>
    <xf numFmtId="10" fontId="0" fillId="0" borderId="1" xfId="0" applyNumberFormat="1" applyBorder="1" applyAlignment="1">
      <alignment vertical="top"/>
    </xf>
    <xf numFmtId="0" fontId="12" fillId="2" borderId="1"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0" fillId="0" borderId="0" xfId="0" applyFill="1"/>
    <xf numFmtId="0" fontId="13" fillId="0" borderId="1" xfId="0" applyFont="1" applyFill="1" applyBorder="1" applyAlignment="1">
      <alignment horizontal="center" vertical="center" wrapText="1"/>
    </xf>
    <xf numFmtId="3" fontId="12" fillId="2" borderId="7" xfId="0" applyNumberFormat="1" applyFont="1" applyFill="1" applyBorder="1" applyAlignment="1">
      <alignment vertical="top"/>
    </xf>
    <xf numFmtId="3" fontId="12" fillId="2" borderId="1" xfId="0" applyNumberFormat="1" applyFont="1" applyFill="1" applyBorder="1" applyAlignment="1">
      <alignment vertical="top"/>
    </xf>
    <xf numFmtId="0" fontId="12" fillId="0" borderId="1" xfId="0" applyFont="1" applyFill="1" applyBorder="1" applyAlignment="1">
      <alignment horizontal="left" vertical="top" wrapText="1"/>
    </xf>
    <xf numFmtId="0" fontId="12" fillId="4" borderId="1" xfId="0" applyFont="1" applyFill="1" applyBorder="1" applyAlignment="1">
      <alignment horizontal="center" vertical="center" wrapText="1"/>
    </xf>
    <xf numFmtId="0" fontId="0" fillId="4" borderId="1" xfId="0" applyFill="1" applyBorder="1"/>
    <xf numFmtId="0" fontId="1" fillId="4" borderId="7" xfId="0" applyFont="1" applyFill="1" applyBorder="1" applyAlignment="1">
      <alignment vertical="top"/>
    </xf>
    <xf numFmtId="0" fontId="1" fillId="4" borderId="1" xfId="0" applyFont="1" applyFill="1" applyBorder="1" applyAlignment="1">
      <alignment vertical="top"/>
    </xf>
    <xf numFmtId="0" fontId="14" fillId="0" borderId="0" xfId="0" applyFont="1"/>
    <xf numFmtId="0" fontId="14" fillId="0" borderId="0" xfId="0" applyFont="1" applyFill="1" applyBorder="1"/>
    <xf numFmtId="0" fontId="16" fillId="0" borderId="0" xfId="0" applyFont="1" applyFill="1" applyBorder="1"/>
    <xf numFmtId="0" fontId="17" fillId="0" borderId="1" xfId="0" applyFont="1" applyFill="1" applyBorder="1" applyAlignment="1">
      <alignment horizontal="left" vertical="center" wrapText="1"/>
    </xf>
    <xf numFmtId="0" fontId="9" fillId="4" borderId="1" xfId="0" applyFont="1" applyFill="1" applyBorder="1" applyAlignment="1">
      <alignment horizontal="center" vertical="center" wrapText="1"/>
    </xf>
    <xf numFmtId="0" fontId="12" fillId="0" borderId="1" xfId="0" applyFont="1" applyBorder="1"/>
    <xf numFmtId="0" fontId="12" fillId="0" borderId="1" xfId="0" applyFont="1" applyBorder="1" applyAlignment="1">
      <alignment wrapText="1"/>
    </xf>
    <xf numFmtId="0" fontId="17" fillId="5" borderId="1" xfId="0" applyFont="1" applyFill="1" applyBorder="1" applyAlignment="1">
      <alignment horizontal="left" vertical="center" wrapText="1"/>
    </xf>
    <xf numFmtId="3" fontId="0" fillId="5" borderId="1" xfId="0" applyNumberFormat="1" applyFill="1" applyBorder="1" applyAlignment="1">
      <alignment vertical="top"/>
    </xf>
    <xf numFmtId="0" fontId="7" fillId="2" borderId="1" xfId="0" applyFont="1" applyFill="1" applyBorder="1" applyAlignment="1">
      <alignment horizontal="left" vertical="center" wrapText="1"/>
    </xf>
    <xf numFmtId="3" fontId="0" fillId="4" borderId="1" xfId="0" applyNumberFormat="1" applyFill="1" applyBorder="1" applyAlignment="1">
      <alignment horizontal="right" vertical="top"/>
    </xf>
    <xf numFmtId="0" fontId="19" fillId="0" borderId="0" xfId="0" applyFont="1"/>
    <xf numFmtId="0" fontId="1" fillId="7" borderId="3" xfId="0" applyFont="1" applyFill="1" applyBorder="1" applyAlignment="1">
      <alignment vertical="top"/>
    </xf>
    <xf numFmtId="0" fontId="1" fillId="7" borderId="3" xfId="0" applyFont="1" applyFill="1" applyBorder="1" applyAlignment="1">
      <alignment horizontal="right" vertical="top"/>
    </xf>
    <xf numFmtId="0" fontId="19" fillId="7" borderId="0" xfId="0" applyFont="1" applyFill="1"/>
    <xf numFmtId="0" fontId="12" fillId="2" borderId="1" xfId="0" applyFont="1" applyFill="1" applyBorder="1" applyAlignment="1">
      <alignment horizontal="left" vertical="center" wrapText="1"/>
    </xf>
    <xf numFmtId="3" fontId="0" fillId="4" borderId="1" xfId="0" applyNumberFormat="1" applyFill="1" applyBorder="1" applyAlignment="1">
      <alignment vertical="top" wrapText="1"/>
    </xf>
    <xf numFmtId="0" fontId="17" fillId="0" borderId="1" xfId="0" applyFont="1" applyBorder="1" applyAlignment="1">
      <alignment wrapText="1"/>
    </xf>
    <xf numFmtId="0" fontId="12" fillId="0" borderId="8" xfId="0" applyFont="1" applyBorder="1" applyAlignment="1">
      <alignment wrapText="1"/>
    </xf>
    <xf numFmtId="0" fontId="1" fillId="0" borderId="15" xfId="0" applyFont="1" applyFill="1" applyBorder="1" applyAlignment="1">
      <alignment vertical="top"/>
    </xf>
    <xf numFmtId="0" fontId="12" fillId="0" borderId="8" xfId="0" applyFont="1" applyBorder="1"/>
    <xf numFmtId="0" fontId="12" fillId="0" borderId="1" xfId="0" applyFont="1" applyFill="1" applyBorder="1" applyAlignment="1">
      <alignment wrapText="1"/>
    </xf>
    <xf numFmtId="0" fontId="0" fillId="0" borderId="0" xfId="0" applyBorder="1" applyAlignment="1">
      <alignment horizontal="center" vertical="center"/>
    </xf>
    <xf numFmtId="0" fontId="4" fillId="3" borderId="0" xfId="0" applyFont="1" applyFill="1" applyBorder="1" applyAlignment="1">
      <alignment horizontal="center" vertical="center" wrapText="1"/>
    </xf>
    <xf numFmtId="3" fontId="5" fillId="0" borderId="0" xfId="0" applyNumberFormat="1" applyFont="1" applyFill="1" applyBorder="1" applyAlignment="1">
      <alignment vertical="top" wrapText="1"/>
    </xf>
    <xf numFmtId="0" fontId="0" fillId="0" borderId="0" xfId="0" applyBorder="1" applyAlignment="1">
      <alignment vertical="top"/>
    </xf>
    <xf numFmtId="0" fontId="1" fillId="0" borderId="0" xfId="0" applyFont="1" applyFill="1" applyBorder="1" applyAlignment="1">
      <alignment vertical="top"/>
    </xf>
    <xf numFmtId="3" fontId="12" fillId="2" borderId="7" xfId="0" applyNumberFormat="1" applyFont="1" applyFill="1" applyBorder="1" applyAlignment="1">
      <alignment vertical="top" wrapText="1"/>
    </xf>
    <xf numFmtId="0" fontId="4" fillId="7" borderId="1" xfId="0" applyFont="1" applyFill="1" applyBorder="1" applyAlignment="1">
      <alignment horizontal="center" vertical="center" wrapText="1"/>
    </xf>
    <xf numFmtId="0" fontId="0" fillId="0" borderId="0" xfId="0" applyFill="1" applyBorder="1"/>
    <xf numFmtId="0" fontId="4" fillId="10" borderId="1" xfId="0" applyFont="1" applyFill="1" applyBorder="1" applyAlignment="1">
      <alignment horizontal="left" vertical="center" wrapText="1"/>
    </xf>
    <xf numFmtId="0" fontId="12" fillId="10" borderId="1" xfId="0" applyFont="1" applyFill="1" applyBorder="1" applyAlignment="1">
      <alignment horizontal="left" vertical="center" wrapText="1"/>
    </xf>
    <xf numFmtId="3" fontId="0" fillId="4" borderId="1" xfId="0" applyNumberFormat="1" applyFill="1" applyBorder="1" applyAlignment="1">
      <alignment horizontal="center" vertical="center"/>
    </xf>
    <xf numFmtId="0" fontId="0" fillId="0" borderId="0" xfId="0" applyAlignment="1">
      <alignment horizontal="center" vertical="center"/>
    </xf>
    <xf numFmtId="3" fontId="0" fillId="4" borderId="1" xfId="0" applyNumberFormat="1" applyFill="1" applyBorder="1" applyAlignment="1">
      <alignment horizontal="center" vertical="center" wrapText="1"/>
    </xf>
    <xf numFmtId="3" fontId="0" fillId="4" borderId="1" xfId="0" applyNumberFormat="1" applyFill="1" applyBorder="1" applyAlignment="1">
      <alignment horizontal="left" vertical="center" wrapText="1"/>
    </xf>
    <xf numFmtId="0" fontId="0" fillId="4" borderId="1" xfId="0" applyFill="1" applyBorder="1" applyAlignment="1">
      <alignment horizontal="center"/>
    </xf>
    <xf numFmtId="0" fontId="20" fillId="4" borderId="0" xfId="0" applyFont="1" applyFill="1" applyAlignment="1">
      <alignment horizontal="center"/>
    </xf>
    <xf numFmtId="3" fontId="21" fillId="4" borderId="1" xfId="0" applyNumberFormat="1" applyFont="1" applyFill="1" applyBorder="1" applyAlignment="1">
      <alignment horizontal="center" vertical="center" wrapText="1"/>
    </xf>
    <xf numFmtId="3" fontId="22" fillId="4" borderId="1" xfId="0" applyNumberFormat="1" applyFont="1" applyFill="1" applyBorder="1" applyAlignment="1">
      <alignment vertical="top"/>
    </xf>
    <xf numFmtId="4" fontId="0" fillId="4" borderId="1" xfId="0" applyNumberFormat="1" applyFill="1" applyBorder="1" applyAlignment="1">
      <alignment horizontal="right" vertical="top"/>
    </xf>
    <xf numFmtId="0" fontId="23" fillId="0"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0" fillId="0" borderId="4" xfId="0" applyBorder="1" applyAlignment="1">
      <alignment horizontal="center" vertical="center"/>
    </xf>
    <xf numFmtId="4" fontId="0" fillId="0" borderId="1" xfId="0" applyNumberFormat="1" applyFill="1" applyBorder="1" applyAlignment="1">
      <alignment vertical="top" wrapText="1"/>
    </xf>
    <xf numFmtId="4" fontId="0" fillId="4" borderId="1" xfId="0" applyNumberFormat="1" applyFill="1" applyBorder="1" applyAlignment="1">
      <alignment vertical="top" wrapText="1"/>
    </xf>
    <xf numFmtId="0" fontId="12" fillId="4" borderId="0" xfId="0" applyFont="1" applyFill="1" applyAlignment="1">
      <alignment horizontal="center" vertical="center"/>
    </xf>
    <xf numFmtId="1" fontId="12" fillId="4" borderId="1" xfId="0" applyNumberFormat="1" applyFont="1" applyFill="1" applyBorder="1" applyAlignment="1">
      <alignment horizontal="center" vertical="center" wrapText="1"/>
    </xf>
    <xf numFmtId="164" fontId="0" fillId="4" borderId="1" xfId="0" applyNumberFormat="1" applyFill="1" applyBorder="1" applyAlignment="1">
      <alignment vertical="top"/>
    </xf>
    <xf numFmtId="0" fontId="0" fillId="4" borderId="0" xfId="0" applyFill="1" applyAlignment="1">
      <alignment wrapText="1"/>
    </xf>
    <xf numFmtId="4" fontId="22" fillId="4" borderId="1" xfId="0" applyNumberFormat="1" applyFont="1" applyFill="1" applyBorder="1" applyAlignment="1">
      <alignment horizontal="center" vertical="center" wrapText="1"/>
    </xf>
    <xf numFmtId="0" fontId="0" fillId="4" borderId="0" xfId="0" applyFill="1" applyAlignment="1">
      <alignment horizontal="center" vertical="center" wrapText="1"/>
    </xf>
    <xf numFmtId="0" fontId="1" fillId="4" borderId="3" xfId="0" applyFont="1" applyFill="1" applyBorder="1" applyAlignment="1">
      <alignment vertical="top"/>
    </xf>
    <xf numFmtId="0" fontId="22" fillId="0" borderId="0" xfId="0" applyFont="1"/>
    <xf numFmtId="0" fontId="26" fillId="0" borderId="0" xfId="0" applyFont="1"/>
    <xf numFmtId="0" fontId="25" fillId="0" borderId="0" xfId="0" applyFont="1" applyFill="1" applyBorder="1" applyAlignment="1">
      <alignment horizontal="center" vertical="center" wrapText="1"/>
    </xf>
    <xf numFmtId="0" fontId="26" fillId="0" borderId="0" xfId="0" applyFont="1" applyFill="1" applyBorder="1" applyAlignment="1">
      <alignment horizontal="center"/>
    </xf>
    <xf numFmtId="0" fontId="26" fillId="2" borderId="1" xfId="0" applyFont="1" applyFill="1" applyBorder="1" applyAlignment="1">
      <alignment horizontal="center" vertical="top" wrapText="1"/>
    </xf>
    <xf numFmtId="3" fontId="26" fillId="2" borderId="1" xfId="0" applyNumberFormat="1" applyFont="1" applyFill="1" applyBorder="1" applyAlignment="1">
      <alignment vertical="top"/>
    </xf>
    <xf numFmtId="3" fontId="26" fillId="2" borderId="1" xfId="0" applyNumberFormat="1" applyFont="1" applyFill="1" applyBorder="1" applyAlignment="1">
      <alignment horizontal="right" vertical="top"/>
    </xf>
    <xf numFmtId="0" fontId="26" fillId="8" borderId="1" xfId="0" applyFont="1" applyFill="1" applyBorder="1" applyAlignment="1">
      <alignment horizontal="center" vertical="top" wrapText="1"/>
    </xf>
    <xf numFmtId="3" fontId="26" fillId="8" borderId="1" xfId="0" applyNumberFormat="1" applyFont="1" applyFill="1" applyBorder="1" applyAlignment="1">
      <alignment vertical="top"/>
    </xf>
    <xf numFmtId="3" fontId="26" fillId="8" borderId="1" xfId="0" applyNumberFormat="1" applyFont="1" applyFill="1" applyBorder="1" applyAlignment="1">
      <alignment horizontal="right" vertical="top"/>
    </xf>
    <xf numFmtId="0" fontId="29" fillId="0" borderId="1" xfId="0" applyFont="1" applyBorder="1" applyAlignment="1">
      <alignment horizontal="right" vertical="top" wrapText="1"/>
    </xf>
    <xf numFmtId="0" fontId="26" fillId="4" borderId="1" xfId="0" applyFont="1" applyFill="1" applyBorder="1" applyAlignment="1">
      <alignment vertical="top"/>
    </xf>
    <xf numFmtId="0" fontId="26" fillId="0" borderId="3" xfId="0" applyFont="1" applyBorder="1" applyAlignment="1">
      <alignment vertical="top"/>
    </xf>
    <xf numFmtId="3" fontId="26" fillId="4" borderId="1" xfId="0" applyNumberFormat="1" applyFont="1" applyFill="1" applyBorder="1" applyAlignment="1">
      <alignment vertical="top"/>
    </xf>
    <xf numFmtId="0" fontId="27" fillId="2" borderId="1" xfId="0" applyFont="1" applyFill="1" applyBorder="1" applyAlignment="1">
      <alignment horizontal="center" vertical="top" wrapText="1"/>
    </xf>
    <xf numFmtId="0" fontId="26" fillId="2" borderId="1" xfId="0" applyFont="1" applyFill="1" applyBorder="1" applyAlignment="1">
      <alignment vertical="top"/>
    </xf>
    <xf numFmtId="0" fontId="26" fillId="2" borderId="3" xfId="0" applyFont="1" applyFill="1" applyBorder="1" applyAlignment="1">
      <alignment vertical="top"/>
    </xf>
    <xf numFmtId="0" fontId="27" fillId="8" borderId="1" xfId="0" applyFont="1" applyFill="1" applyBorder="1" applyAlignment="1">
      <alignment horizontal="center" vertical="top" wrapText="1"/>
    </xf>
    <xf numFmtId="0" fontId="26" fillId="8" borderId="1" xfId="0" applyFont="1" applyFill="1" applyBorder="1" applyAlignment="1">
      <alignment vertical="top"/>
    </xf>
    <xf numFmtId="0" fontId="26" fillId="8" borderId="3" xfId="0" applyFont="1" applyFill="1" applyBorder="1" applyAlignment="1">
      <alignment vertical="top"/>
    </xf>
    <xf numFmtId="3" fontId="26" fillId="0" borderId="3" xfId="0" applyNumberFormat="1" applyFont="1" applyBorder="1" applyAlignment="1">
      <alignment vertical="top"/>
    </xf>
    <xf numFmtId="3" fontId="26" fillId="4" borderId="1" xfId="0" applyNumberFormat="1" applyFont="1" applyFill="1" applyBorder="1" applyAlignment="1">
      <alignment horizontal="right" vertical="top"/>
    </xf>
    <xf numFmtId="0" fontId="22" fillId="0" borderId="0" xfId="0" applyFont="1" applyBorder="1"/>
    <xf numFmtId="3" fontId="22" fillId="0" borderId="0" xfId="0" applyNumberFormat="1" applyFont="1"/>
    <xf numFmtId="9" fontId="22" fillId="0" borderId="0" xfId="0" applyNumberFormat="1" applyFont="1"/>
    <xf numFmtId="0" fontId="22" fillId="0" borderId="0" xfId="0" applyFont="1" applyAlignment="1">
      <alignment wrapText="1"/>
    </xf>
    <xf numFmtId="0" fontId="26" fillId="4" borderId="1" xfId="0" applyFont="1" applyFill="1" applyBorder="1" applyAlignment="1">
      <alignment horizontal="center" vertical="center"/>
    </xf>
    <xf numFmtId="10" fontId="0" fillId="0" borderId="0" xfId="2" applyNumberFormat="1" applyFont="1"/>
    <xf numFmtId="0" fontId="29" fillId="0" borderId="2" xfId="0" applyFont="1" applyBorder="1" applyAlignment="1">
      <alignment horizontal="right" vertical="top" wrapText="1"/>
    </xf>
    <xf numFmtId="0" fontId="4" fillId="3" borderId="1" xfId="0" applyFont="1" applyFill="1" applyBorder="1" applyAlignment="1">
      <alignment horizontal="center" vertical="center" wrapText="1"/>
    </xf>
    <xf numFmtId="0" fontId="0" fillId="4" borderId="1" xfId="0" applyFill="1" applyBorder="1" applyAlignment="1">
      <alignment wrapText="1"/>
    </xf>
    <xf numFmtId="0" fontId="4" fillId="3" borderId="6"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26" fillId="4" borderId="8" xfId="0" applyFont="1" applyFill="1" applyBorder="1" applyAlignment="1">
      <alignment vertical="top"/>
    </xf>
    <xf numFmtId="0" fontId="26" fillId="4" borderId="10" xfId="0" applyFont="1" applyFill="1" applyBorder="1" applyAlignment="1">
      <alignment vertical="top"/>
    </xf>
    <xf numFmtId="3" fontId="26" fillId="2" borderId="7" xfId="0" applyNumberFormat="1" applyFont="1" applyFill="1" applyBorder="1" applyAlignment="1">
      <alignment horizontal="right" vertical="top"/>
    </xf>
    <xf numFmtId="0" fontId="26" fillId="0" borderId="17" xfId="0" applyFont="1" applyBorder="1" applyAlignment="1">
      <alignment vertical="top"/>
    </xf>
    <xf numFmtId="0" fontId="26" fillId="4" borderId="2" xfId="0" applyFont="1" applyFill="1" applyBorder="1" applyAlignment="1">
      <alignment vertical="top"/>
    </xf>
    <xf numFmtId="0" fontId="0" fillId="0" borderId="0" xfId="0" applyAlignment="1">
      <alignment horizontal="center"/>
    </xf>
    <xf numFmtId="0" fontId="33" fillId="3" borderId="1" xfId="0" applyFont="1" applyFill="1" applyBorder="1" applyAlignment="1">
      <alignment horizontal="center" wrapText="1"/>
    </xf>
    <xf numFmtId="3" fontId="0" fillId="2" borderId="1" xfId="0" applyNumberFormat="1" applyFill="1" applyBorder="1" applyAlignment="1">
      <alignment vertical="top"/>
    </xf>
    <xf numFmtId="0" fontId="0" fillId="0" borderId="7" xfId="0" applyBorder="1" applyAlignment="1">
      <alignment vertical="top"/>
    </xf>
    <xf numFmtId="0" fontId="0" fillId="0" borderId="2" xfId="0" applyBorder="1" applyAlignment="1">
      <alignment vertical="top"/>
    </xf>
    <xf numFmtId="0" fontId="0" fillId="2" borderId="1" xfId="0" applyFill="1" applyBorder="1" applyAlignment="1">
      <alignment vertical="top"/>
    </xf>
    <xf numFmtId="3" fontId="0" fillId="0" borderId="7" xfId="0" applyNumberFormat="1" applyBorder="1" applyAlignment="1">
      <alignment vertical="top"/>
    </xf>
    <xf numFmtId="0" fontId="34" fillId="0" borderId="0" xfId="0" applyFont="1" applyAlignment="1">
      <alignment horizontal="left" wrapText="1"/>
    </xf>
    <xf numFmtId="0" fontId="26" fillId="2" borderId="16" xfId="0" applyFont="1" applyFill="1" applyBorder="1" applyAlignment="1">
      <alignment vertical="top"/>
    </xf>
    <xf numFmtId="0" fontId="26" fillId="0" borderId="1" xfId="0" applyFont="1" applyBorder="1" applyAlignment="1">
      <alignment vertical="top"/>
    </xf>
    <xf numFmtId="3" fontId="0" fillId="7" borderId="1" xfId="0" applyNumberFormat="1" applyFill="1" applyBorder="1" applyAlignment="1">
      <alignment vertical="top"/>
    </xf>
    <xf numFmtId="0" fontId="26" fillId="2" borderId="7" xfId="0" applyFont="1" applyFill="1" applyBorder="1" applyAlignment="1">
      <alignment horizontal="center" vertical="top" wrapText="1"/>
    </xf>
    <xf numFmtId="3" fontId="26" fillId="2" borderId="7" xfId="0" applyNumberFormat="1" applyFont="1" applyFill="1" applyBorder="1" applyAlignment="1">
      <alignment vertical="top"/>
    </xf>
    <xf numFmtId="3" fontId="0" fillId="2" borderId="7" xfId="0" applyNumberFormat="1" applyFill="1" applyBorder="1" applyAlignment="1">
      <alignment vertical="top"/>
    </xf>
    <xf numFmtId="0" fontId="0" fillId="7" borderId="2" xfId="0" applyFill="1" applyBorder="1" applyAlignment="1">
      <alignment vertical="top"/>
    </xf>
    <xf numFmtId="0" fontId="29" fillId="0" borderId="23" xfId="0" applyFont="1" applyBorder="1" applyAlignment="1">
      <alignment horizontal="right" vertical="top" wrapText="1"/>
    </xf>
    <xf numFmtId="0" fontId="26" fillId="4" borderId="24" xfId="0" applyFont="1" applyFill="1" applyBorder="1" applyAlignment="1">
      <alignment vertical="top"/>
    </xf>
    <xf numFmtId="0" fontId="26" fillId="4" borderId="26" xfId="0" applyFont="1" applyFill="1" applyBorder="1" applyAlignment="1">
      <alignment vertical="top"/>
    </xf>
    <xf numFmtId="0" fontId="29" fillId="0" borderId="27" xfId="0" applyFont="1" applyBorder="1" applyAlignment="1">
      <alignment horizontal="right" vertical="top" wrapText="1"/>
    </xf>
    <xf numFmtId="0" fontId="29" fillId="0" borderId="28" xfId="0" applyFont="1" applyBorder="1" applyAlignment="1">
      <alignment horizontal="right" vertical="top" wrapText="1"/>
    </xf>
    <xf numFmtId="0" fontId="26" fillId="4" borderId="29" xfId="0" applyFont="1" applyFill="1" applyBorder="1" applyAlignment="1">
      <alignment vertical="top"/>
    </xf>
    <xf numFmtId="3" fontId="26" fillId="4" borderId="31" xfId="0" applyNumberFormat="1" applyFont="1" applyFill="1" applyBorder="1" applyAlignment="1">
      <alignment vertical="top"/>
    </xf>
    <xf numFmtId="3" fontId="26" fillId="4" borderId="10" xfId="0" applyNumberFormat="1" applyFont="1" applyFill="1" applyBorder="1" applyAlignment="1">
      <alignment horizontal="right" vertical="top"/>
    </xf>
    <xf numFmtId="0" fontId="26" fillId="0" borderId="1" xfId="0" applyFont="1" applyBorder="1" applyAlignment="1">
      <alignment vertical="top" wrapText="1"/>
    </xf>
    <xf numFmtId="0" fontId="26" fillId="4" borderId="8" xfId="0" applyFont="1" applyFill="1" applyBorder="1" applyAlignment="1">
      <alignment vertical="top" wrapText="1"/>
    </xf>
    <xf numFmtId="0" fontId="26" fillId="8" borderId="16" xfId="0" applyFont="1" applyFill="1" applyBorder="1" applyAlignment="1">
      <alignment vertical="top"/>
    </xf>
    <xf numFmtId="0" fontId="0" fillId="0" borderId="1" xfId="0" applyBorder="1"/>
    <xf numFmtId="0" fontId="0" fillId="0" borderId="1" xfId="0" applyBorder="1" applyAlignment="1">
      <alignment wrapText="1"/>
    </xf>
    <xf numFmtId="0" fontId="1" fillId="4" borderId="1" xfId="0" applyFont="1" applyFill="1" applyBorder="1" applyAlignment="1">
      <alignment horizontal="left" vertical="center" wrapText="1"/>
    </xf>
    <xf numFmtId="0" fontId="0" fillId="4" borderId="1" xfId="0" applyFill="1" applyBorder="1" applyAlignment="1">
      <alignment horizontal="center" wrapText="1"/>
    </xf>
    <xf numFmtId="0" fontId="16" fillId="0" borderId="1" xfId="0" applyFont="1" applyFill="1" applyBorder="1" applyAlignment="1">
      <alignment horizontal="center" wrapText="1"/>
    </xf>
    <xf numFmtId="0" fontId="33" fillId="0" borderId="9" xfId="0" applyFont="1" applyFill="1" applyBorder="1" applyAlignment="1">
      <alignment horizontal="center" wrapText="1"/>
    </xf>
    <xf numFmtId="3" fontId="0" fillId="0" borderId="1" xfId="0" applyNumberFormat="1" applyFill="1" applyBorder="1" applyAlignment="1">
      <alignment horizontal="right" vertical="top"/>
    </xf>
    <xf numFmtId="0" fontId="0" fillId="0" borderId="7" xfId="0" applyBorder="1" applyAlignment="1">
      <alignment horizontal="center" vertical="top" wrapText="1"/>
    </xf>
    <xf numFmtId="0" fontId="0" fillId="0" borderId="11" xfId="0" applyBorder="1" applyAlignment="1">
      <alignment horizontal="center" vertical="top" wrapText="1"/>
    </xf>
    <xf numFmtId="0" fontId="0" fillId="0" borderId="2" xfId="0" applyBorder="1" applyAlignment="1">
      <alignment horizontal="center" vertical="top" wrapText="1"/>
    </xf>
    <xf numFmtId="0" fontId="0" fillId="0" borderId="25" xfId="0" applyBorder="1" applyAlignment="1">
      <alignment horizontal="center" vertical="top" wrapText="1"/>
    </xf>
    <xf numFmtId="0" fontId="0" fillId="0" borderId="30" xfId="0" applyBorder="1" applyAlignment="1">
      <alignment horizontal="center" vertical="top" wrapText="1"/>
    </xf>
    <xf numFmtId="0" fontId="22" fillId="0" borderId="32" xfId="0" applyFont="1" applyBorder="1" applyAlignment="1">
      <alignment horizontal="center" wrapText="1"/>
    </xf>
    <xf numFmtId="0" fontId="33" fillId="2" borderId="1" xfId="0" applyFont="1" applyFill="1" applyBorder="1" applyAlignment="1">
      <alignment horizontal="center" vertical="center" wrapText="1"/>
    </xf>
    <xf numFmtId="0" fontId="33" fillId="2" borderId="1" xfId="0" applyFont="1" applyFill="1" applyBorder="1" applyAlignment="1">
      <alignment horizontal="center" vertical="center"/>
    </xf>
    <xf numFmtId="0" fontId="27" fillId="9" borderId="8" xfId="0" applyFont="1" applyFill="1" applyBorder="1" applyAlignment="1">
      <alignment horizontal="center" wrapText="1"/>
    </xf>
    <xf numFmtId="0" fontId="27" fillId="9" borderId="9" xfId="0" applyFont="1" applyFill="1" applyBorder="1" applyAlignment="1">
      <alignment horizontal="center" wrapText="1"/>
    </xf>
    <xf numFmtId="0" fontId="26" fillId="4" borderId="7" xfId="0" applyFont="1" applyFill="1" applyBorder="1" applyAlignment="1">
      <alignment horizontal="right" vertical="top"/>
    </xf>
    <xf numFmtId="0" fontId="26" fillId="4" borderId="2" xfId="0" applyFont="1" applyFill="1" applyBorder="1" applyAlignment="1">
      <alignment horizontal="right" vertical="top"/>
    </xf>
    <xf numFmtId="0" fontId="27" fillId="9" borderId="1" xfId="0" applyFont="1" applyFill="1" applyBorder="1" applyAlignment="1">
      <alignment horizontal="center" wrapText="1"/>
    </xf>
    <xf numFmtId="0" fontId="29" fillId="0" borderId="7" xfId="0" applyFont="1" applyBorder="1" applyAlignment="1">
      <alignment horizontal="right" vertical="top" wrapText="1"/>
    </xf>
    <xf numFmtId="0" fontId="29" fillId="0" borderId="2" xfId="0" applyFont="1" applyBorder="1" applyAlignment="1">
      <alignment horizontal="right" vertical="top" wrapText="1"/>
    </xf>
    <xf numFmtId="0" fontId="26" fillId="0" borderId="7" xfId="0" applyFont="1" applyBorder="1" applyAlignment="1">
      <alignment horizontal="center" vertical="top"/>
    </xf>
    <xf numFmtId="0" fontId="26" fillId="0" borderId="2" xfId="0" applyFont="1" applyBorder="1" applyAlignment="1">
      <alignment horizontal="center" vertical="top"/>
    </xf>
    <xf numFmtId="3" fontId="26" fillId="4" borderId="7" xfId="0" applyNumberFormat="1" applyFont="1" applyFill="1" applyBorder="1" applyAlignment="1">
      <alignment horizontal="right" vertical="top"/>
    </xf>
    <xf numFmtId="3" fontId="26" fillId="4" borderId="2" xfId="0" applyNumberFormat="1" applyFont="1" applyFill="1" applyBorder="1" applyAlignment="1">
      <alignment horizontal="right" vertical="top"/>
    </xf>
    <xf numFmtId="3" fontId="26" fillId="0" borderId="16" xfId="0" applyNumberFormat="1" applyFont="1" applyBorder="1" applyAlignment="1">
      <alignment horizontal="right" vertical="top"/>
    </xf>
    <xf numFmtId="3" fontId="26" fillId="0" borderId="17" xfId="0" applyNumberFormat="1" applyFont="1" applyBorder="1" applyAlignment="1">
      <alignment horizontal="right" vertical="top"/>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21" xfId="0" applyFill="1" applyBorder="1" applyAlignment="1">
      <alignment horizontal="center" vertical="center"/>
    </xf>
    <xf numFmtId="0" fontId="0" fillId="4" borderId="6" xfId="0" applyFill="1" applyBorder="1" applyAlignment="1">
      <alignment horizontal="center" vertical="center"/>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32" fillId="4" borderId="6" xfId="3" applyFill="1" applyBorder="1" applyAlignment="1">
      <alignment horizontal="center" vertical="center"/>
    </xf>
    <xf numFmtId="0" fontId="25" fillId="9" borderId="1" xfId="0" applyFont="1" applyFill="1" applyBorder="1" applyAlignment="1">
      <alignment horizontal="center" vertical="center" wrapText="1"/>
    </xf>
    <xf numFmtId="0" fontId="27" fillId="8" borderId="1" xfId="0" applyFont="1" applyFill="1" applyBorder="1" applyAlignment="1">
      <alignment horizontal="center" vertical="center" wrapText="1"/>
    </xf>
    <xf numFmtId="49" fontId="27" fillId="8" borderId="1" xfId="0" applyNumberFormat="1" applyFont="1" applyFill="1" applyBorder="1" applyAlignment="1">
      <alignment horizontal="center" vertical="center" wrapText="1"/>
    </xf>
    <xf numFmtId="0" fontId="29" fillId="0" borderId="0" xfId="0" applyFont="1" applyBorder="1" applyAlignment="1">
      <alignment horizontal="left" wrapText="1"/>
    </xf>
    <xf numFmtId="0" fontId="27" fillId="3" borderId="1" xfId="0" applyFont="1" applyFill="1" applyBorder="1" applyAlignment="1">
      <alignment horizontal="center" wrapText="1"/>
    </xf>
    <xf numFmtId="0" fontId="27" fillId="3" borderId="8" xfId="0" applyFont="1" applyFill="1" applyBorder="1" applyAlignment="1">
      <alignment horizontal="center" wrapText="1"/>
    </xf>
    <xf numFmtId="0" fontId="27" fillId="3" borderId="9" xfId="0" applyFont="1" applyFill="1" applyBorder="1" applyAlignment="1">
      <alignment horizontal="center" wrapText="1"/>
    </xf>
    <xf numFmtId="0" fontId="26" fillId="0" borderId="25" xfId="0" applyFont="1" applyBorder="1" applyAlignment="1">
      <alignment horizontal="center" vertical="top"/>
    </xf>
    <xf numFmtId="0" fontId="26" fillId="0" borderId="11" xfId="0" applyFont="1" applyBorder="1" applyAlignment="1">
      <alignment horizontal="center" vertical="top"/>
    </xf>
    <xf numFmtId="0" fontId="26" fillId="0" borderId="30" xfId="0" applyFont="1" applyBorder="1" applyAlignment="1">
      <alignment horizontal="center" vertical="top"/>
    </xf>
    <xf numFmtId="0" fontId="26" fillId="4" borderId="7" xfId="0" applyFont="1" applyFill="1" applyBorder="1" applyAlignment="1">
      <alignment horizontal="center" vertical="top"/>
    </xf>
    <xf numFmtId="0" fontId="26" fillId="4" borderId="2" xfId="0" applyFont="1" applyFill="1" applyBorder="1" applyAlignment="1">
      <alignment horizontal="center" vertical="top"/>
    </xf>
    <xf numFmtId="0" fontId="26" fillId="0" borderId="16" xfId="0" applyFont="1" applyBorder="1" applyAlignment="1">
      <alignment horizontal="center" vertical="top"/>
    </xf>
    <xf numFmtId="0" fontId="26" fillId="0" borderId="17" xfId="0" applyFont="1" applyBorder="1" applyAlignment="1">
      <alignment horizontal="center" vertical="top"/>
    </xf>
    <xf numFmtId="0" fontId="26" fillId="0" borderId="16" xfId="0" applyFont="1" applyBorder="1" applyAlignment="1">
      <alignment horizontal="right" vertical="top"/>
    </xf>
    <xf numFmtId="0" fontId="26" fillId="0" borderId="17" xfId="0" applyFont="1" applyBorder="1" applyAlignment="1">
      <alignment horizontal="right" vertical="top"/>
    </xf>
    <xf numFmtId="0" fontId="25" fillId="3" borderId="1" xfId="0" applyFont="1" applyFill="1" applyBorder="1" applyAlignment="1">
      <alignment horizontal="center" vertical="center" wrapText="1"/>
    </xf>
    <xf numFmtId="49" fontId="27" fillId="2" borderId="1" xfId="0" applyNumberFormat="1" applyFont="1" applyFill="1" applyBorder="1" applyAlignment="1">
      <alignment horizontal="center" vertical="center" wrapText="1"/>
    </xf>
    <xf numFmtId="0" fontId="27" fillId="2" borderId="1"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0" fillId="7" borderId="4" xfId="0" applyFill="1" applyBorder="1" applyAlignment="1">
      <alignment horizontal="center" vertical="center"/>
    </xf>
    <xf numFmtId="0" fontId="0" fillId="7" borderId="5" xfId="0" applyFill="1" applyBorder="1" applyAlignment="1">
      <alignment horizontal="center" vertical="center"/>
    </xf>
    <xf numFmtId="0" fontId="4" fillId="3" borderId="1" xfId="0" applyFont="1" applyFill="1" applyBorder="1" applyAlignment="1">
      <alignment horizontal="center" vertical="center" wrapText="1"/>
    </xf>
    <xf numFmtId="0" fontId="0" fillId="0" borderId="0" xfId="0" applyBorder="1" applyAlignment="1">
      <alignment horizontal="left" wrapText="1"/>
    </xf>
    <xf numFmtId="0" fontId="0" fillId="0" borderId="4" xfId="0" applyBorder="1" applyAlignment="1">
      <alignment horizontal="center" vertical="center"/>
    </xf>
    <xf numFmtId="0" fontId="0" fillId="0" borderId="5" xfId="0" applyBorder="1" applyAlignment="1">
      <alignment horizontal="center" vertical="center"/>
    </xf>
    <xf numFmtId="0" fontId="13" fillId="4" borderId="7"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18" xfId="0" applyFont="1" applyFill="1" applyBorder="1" applyAlignment="1">
      <alignment horizontal="center" vertical="center" wrapText="1"/>
    </xf>
    <xf numFmtId="0" fontId="13" fillId="4" borderId="19"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7" fillId="6" borderId="12" xfId="0" applyFont="1" applyFill="1" applyBorder="1" applyAlignment="1">
      <alignment horizontal="center"/>
    </xf>
    <xf numFmtId="0" fontId="7" fillId="6" borderId="0" xfId="0" applyFont="1" applyFill="1" applyBorder="1" applyAlignment="1">
      <alignment horizontal="center"/>
    </xf>
  </cellXfs>
  <cellStyles count="4">
    <cellStyle name="Hyperlink" xfId="3" builtinId="8"/>
    <cellStyle name="Normal" xfId="0" builtinId="0"/>
    <cellStyle name="Normal 2" xfId="1" xr:uid="{00000000-0005-0000-0000-000001000000}"/>
    <cellStyle name="Percent"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vita.rozenbaha@saimniekspa.l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7"/>
  <sheetViews>
    <sheetView tabSelected="1" view="pageBreakPreview" topLeftCell="A9" zoomScale="50" zoomScaleNormal="90" zoomScaleSheetLayoutView="50" workbookViewId="0">
      <selection activeCell="J15" sqref="J15"/>
    </sheetView>
  </sheetViews>
  <sheetFormatPr defaultRowHeight="18" x14ac:dyDescent="0.35"/>
  <cols>
    <col min="1" max="1" width="34.6640625" style="114" customWidth="1"/>
    <col min="2" max="4" width="34.6640625" style="89" customWidth="1"/>
    <col min="5" max="5" width="23.6640625" customWidth="1"/>
    <col min="6" max="11" width="34.6640625" style="89" customWidth="1"/>
    <col min="12" max="12" width="22.5546875" customWidth="1"/>
  </cols>
  <sheetData>
    <row r="1" spans="1:11" ht="49.5" customHeight="1" thickBot="1" x14ac:dyDescent="0.35">
      <c r="A1" s="5" t="s">
        <v>125</v>
      </c>
      <c r="B1" s="181" t="s">
        <v>192</v>
      </c>
      <c r="C1" s="182"/>
      <c r="D1" s="183"/>
      <c r="E1" s="69"/>
      <c r="F1" s="69"/>
      <c r="G1" s="69"/>
      <c r="H1" s="69"/>
      <c r="I1"/>
      <c r="J1"/>
      <c r="K1"/>
    </row>
    <row r="2" spans="1:11" ht="49.5" customHeight="1" thickBot="1" x14ac:dyDescent="0.35">
      <c r="A2" s="120" t="s">
        <v>188</v>
      </c>
      <c r="B2" s="184" t="s">
        <v>193</v>
      </c>
      <c r="C2" s="185"/>
      <c r="D2" s="186"/>
      <c r="E2" s="69"/>
      <c r="F2" s="69"/>
      <c r="G2" s="69"/>
      <c r="H2" s="69"/>
      <c r="I2"/>
      <c r="J2"/>
      <c r="K2"/>
    </row>
    <row r="3" spans="1:11" ht="49.5" customHeight="1" thickBot="1" x14ac:dyDescent="0.35">
      <c r="A3" s="120" t="s">
        <v>189</v>
      </c>
      <c r="B3" s="184" t="s">
        <v>194</v>
      </c>
      <c r="C3" s="185"/>
      <c r="D3" s="186"/>
      <c r="E3" s="69"/>
      <c r="F3" s="69"/>
      <c r="G3" s="69"/>
      <c r="H3" s="69"/>
      <c r="I3"/>
      <c r="J3"/>
      <c r="K3"/>
    </row>
    <row r="4" spans="1:11" ht="61.2" customHeight="1" thickBot="1" x14ac:dyDescent="0.35">
      <c r="A4" s="120" t="s">
        <v>190</v>
      </c>
      <c r="B4" s="184" t="s">
        <v>203</v>
      </c>
      <c r="C4" s="185"/>
      <c r="D4" s="186"/>
      <c r="E4" s="69"/>
      <c r="F4" s="69"/>
      <c r="G4" s="69"/>
      <c r="H4" s="69"/>
      <c r="I4"/>
      <c r="J4"/>
      <c r="K4"/>
    </row>
    <row r="5" spans="1:11" ht="70.95" customHeight="1" thickBot="1" x14ac:dyDescent="0.35">
      <c r="A5" s="121" t="s">
        <v>191</v>
      </c>
      <c r="B5" s="187" t="s">
        <v>195</v>
      </c>
      <c r="C5" s="185"/>
      <c r="D5" s="186"/>
      <c r="E5" s="69"/>
      <c r="F5" s="69"/>
      <c r="G5" s="69"/>
      <c r="H5" s="69"/>
      <c r="I5"/>
      <c r="J5"/>
      <c r="K5"/>
    </row>
    <row r="6" spans="1:11" ht="21.75" customHeight="1" x14ac:dyDescent="0.35">
      <c r="A6" s="91"/>
      <c r="B6" s="92"/>
      <c r="C6" s="92"/>
      <c r="D6" s="92"/>
      <c r="E6" s="127"/>
      <c r="F6" s="90"/>
      <c r="G6" s="90"/>
      <c r="H6" s="90"/>
      <c r="I6" s="90"/>
    </row>
    <row r="7" spans="1:11" s="2" customFormat="1" ht="18" customHeight="1" x14ac:dyDescent="0.35">
      <c r="A7" s="204" t="s">
        <v>101</v>
      </c>
      <c r="B7" s="204"/>
      <c r="C7" s="204"/>
      <c r="D7" s="204"/>
      <c r="E7" s="118"/>
      <c r="F7" s="188" t="s">
        <v>102</v>
      </c>
      <c r="G7" s="188"/>
      <c r="H7" s="188"/>
      <c r="I7" s="188"/>
      <c r="J7" s="111"/>
      <c r="K7" s="111"/>
    </row>
    <row r="8" spans="1:11" ht="55.5" customHeight="1" x14ac:dyDescent="0.35">
      <c r="A8" s="206" t="s">
        <v>7</v>
      </c>
      <c r="B8" s="206" t="s">
        <v>167</v>
      </c>
      <c r="C8" s="206" t="s">
        <v>168</v>
      </c>
      <c r="D8" s="205" t="s">
        <v>169</v>
      </c>
      <c r="E8" s="166" t="s">
        <v>196</v>
      </c>
      <c r="F8" s="189" t="s">
        <v>7</v>
      </c>
      <c r="G8" s="189" t="s">
        <v>170</v>
      </c>
      <c r="H8" s="189" t="s">
        <v>171</v>
      </c>
      <c r="I8" s="190" t="s">
        <v>169</v>
      </c>
    </row>
    <row r="9" spans="1:11" ht="129" customHeight="1" x14ac:dyDescent="0.35">
      <c r="A9" s="206"/>
      <c r="B9" s="206"/>
      <c r="C9" s="206"/>
      <c r="D9" s="205"/>
      <c r="E9" s="167"/>
      <c r="F9" s="189"/>
      <c r="G9" s="189"/>
      <c r="H9" s="189"/>
      <c r="I9" s="190"/>
    </row>
    <row r="10" spans="1:11" x14ac:dyDescent="0.35">
      <c r="A10" s="192" t="s">
        <v>17</v>
      </c>
      <c r="B10" s="192"/>
      <c r="C10" s="192"/>
      <c r="D10" s="192"/>
      <c r="E10" s="128"/>
      <c r="F10" s="172" t="s">
        <v>116</v>
      </c>
      <c r="G10" s="172"/>
      <c r="H10" s="172"/>
      <c r="I10" s="172"/>
    </row>
    <row r="11" spans="1:11" ht="132.75" customHeight="1" x14ac:dyDescent="0.35">
      <c r="A11" s="93" t="s">
        <v>172</v>
      </c>
      <c r="B11" s="94">
        <v>1</v>
      </c>
      <c r="C11" s="95" t="s">
        <v>182</v>
      </c>
      <c r="D11" s="94">
        <v>120000</v>
      </c>
      <c r="E11" s="129"/>
      <c r="F11" s="96" t="s">
        <v>173</v>
      </c>
      <c r="G11" s="97">
        <v>1</v>
      </c>
      <c r="H11" s="98" t="s">
        <v>181</v>
      </c>
      <c r="I11" s="97">
        <v>90000</v>
      </c>
    </row>
    <row r="12" spans="1:11" x14ac:dyDescent="0.35">
      <c r="A12" s="99" t="s">
        <v>0</v>
      </c>
      <c r="B12" s="100">
        <v>270</v>
      </c>
      <c r="C12" s="101"/>
      <c r="D12" s="100">
        <v>0</v>
      </c>
      <c r="E12" s="160" t="s">
        <v>197</v>
      </c>
      <c r="F12" s="173" t="s">
        <v>105</v>
      </c>
      <c r="G12" s="198">
        <v>316</v>
      </c>
      <c r="H12" s="200"/>
      <c r="I12" s="198">
        <v>0</v>
      </c>
    </row>
    <row r="13" spans="1:11" x14ac:dyDescent="0.35">
      <c r="A13" s="99" t="s">
        <v>1</v>
      </c>
      <c r="B13" s="100">
        <v>17</v>
      </c>
      <c r="C13" s="101"/>
      <c r="D13" s="100">
        <v>0</v>
      </c>
      <c r="E13" s="161"/>
      <c r="F13" s="174"/>
      <c r="G13" s="199"/>
      <c r="H13" s="201"/>
      <c r="I13" s="199"/>
    </row>
    <row r="14" spans="1:11" x14ac:dyDescent="0.35">
      <c r="A14" s="99" t="s">
        <v>4</v>
      </c>
      <c r="B14" s="100">
        <v>12</v>
      </c>
      <c r="C14" s="101"/>
      <c r="D14" s="102">
        <v>0</v>
      </c>
      <c r="E14" s="162"/>
      <c r="F14" s="99" t="s">
        <v>4</v>
      </c>
      <c r="G14" s="115">
        <v>13</v>
      </c>
      <c r="H14" s="101"/>
      <c r="I14" s="102">
        <v>0</v>
      </c>
    </row>
    <row r="15" spans="1:11" ht="87" x14ac:dyDescent="0.35">
      <c r="A15" s="103" t="s">
        <v>174</v>
      </c>
      <c r="B15" s="104"/>
      <c r="C15" s="105"/>
      <c r="D15" s="104">
        <f>D16+D17+D18</f>
        <v>0</v>
      </c>
      <c r="E15" s="132"/>
      <c r="F15" s="106" t="s">
        <v>175</v>
      </c>
      <c r="G15" s="107"/>
      <c r="H15" s="152"/>
      <c r="I15" s="107" t="s">
        <v>211</v>
      </c>
    </row>
    <row r="16" spans="1:11" ht="39.6" customHeight="1" x14ac:dyDescent="0.35">
      <c r="A16" s="99" t="s">
        <v>2</v>
      </c>
      <c r="B16" s="100"/>
      <c r="C16" s="101"/>
      <c r="D16" s="100">
        <v>0</v>
      </c>
      <c r="E16" s="6"/>
      <c r="F16" s="99" t="s">
        <v>106</v>
      </c>
      <c r="G16" s="122">
        <v>1</v>
      </c>
      <c r="H16" s="150" t="s">
        <v>186</v>
      </c>
      <c r="I16" s="123">
        <v>0</v>
      </c>
    </row>
    <row r="17" spans="1:10" ht="98.4" customHeight="1" x14ac:dyDescent="0.35">
      <c r="A17" s="99" t="s">
        <v>11</v>
      </c>
      <c r="B17" s="100"/>
      <c r="C17" s="101"/>
      <c r="D17" s="100">
        <v>0</v>
      </c>
      <c r="E17" s="6"/>
      <c r="F17" s="99" t="s">
        <v>107</v>
      </c>
      <c r="G17" s="122">
        <v>1</v>
      </c>
      <c r="H17" s="136" t="s">
        <v>185</v>
      </c>
      <c r="I17" s="123">
        <v>0</v>
      </c>
    </row>
    <row r="18" spans="1:10" ht="54" x14ac:dyDescent="0.35">
      <c r="A18" s="99" t="s">
        <v>10</v>
      </c>
      <c r="B18" s="100"/>
      <c r="C18" s="101"/>
      <c r="D18" s="100">
        <v>0</v>
      </c>
      <c r="E18" s="6"/>
      <c r="F18" s="99" t="s">
        <v>108</v>
      </c>
      <c r="G18" s="100"/>
      <c r="H18" s="125"/>
      <c r="I18" s="100">
        <v>0</v>
      </c>
    </row>
    <row r="19" spans="1:10" ht="85.95" customHeight="1" thickBot="1" x14ac:dyDescent="0.4">
      <c r="A19" s="138" t="s">
        <v>176</v>
      </c>
      <c r="B19" s="139"/>
      <c r="C19" s="124" t="s">
        <v>18</v>
      </c>
      <c r="D19" s="139">
        <f>D23+D24+D25</f>
        <v>0</v>
      </c>
      <c r="E19" s="140"/>
      <c r="F19" s="96" t="s">
        <v>177</v>
      </c>
      <c r="G19" s="97"/>
      <c r="H19" s="98" t="s">
        <v>18</v>
      </c>
      <c r="I19" s="97" t="e">
        <f>#REF!+I23+I25</f>
        <v>#REF!</v>
      </c>
    </row>
    <row r="20" spans="1:10" x14ac:dyDescent="0.35">
      <c r="A20" s="142" t="s">
        <v>0</v>
      </c>
      <c r="B20" s="143">
        <v>14170</v>
      </c>
      <c r="C20" s="195">
        <v>2225</v>
      </c>
      <c r="D20" s="144">
        <v>2550600</v>
      </c>
      <c r="E20" s="163" t="s">
        <v>198</v>
      </c>
      <c r="F20" s="173" t="s">
        <v>1</v>
      </c>
      <c r="G20" s="170">
        <v>20630</v>
      </c>
      <c r="H20" s="175">
        <v>2225</v>
      </c>
      <c r="I20" s="170">
        <v>2063000</v>
      </c>
      <c r="J20" s="165" t="s">
        <v>199</v>
      </c>
    </row>
    <row r="21" spans="1:10" x14ac:dyDescent="0.35">
      <c r="A21" s="145" t="s">
        <v>1</v>
      </c>
      <c r="B21" s="122">
        <v>4750</v>
      </c>
      <c r="C21" s="196"/>
      <c r="D21" s="123">
        <v>475000</v>
      </c>
      <c r="E21" s="161"/>
      <c r="F21" s="174"/>
      <c r="G21" s="171"/>
      <c r="H21" s="176"/>
      <c r="I21" s="171"/>
      <c r="J21" s="165"/>
    </row>
    <row r="22" spans="1:10" ht="51" customHeight="1" thickBot="1" x14ac:dyDescent="0.4">
      <c r="A22" s="146" t="s">
        <v>4</v>
      </c>
      <c r="B22" s="147">
        <v>5160</v>
      </c>
      <c r="C22" s="197"/>
      <c r="D22" s="148">
        <v>516000</v>
      </c>
      <c r="E22" s="164"/>
      <c r="F22" s="99" t="s">
        <v>4</v>
      </c>
      <c r="G22" s="100"/>
      <c r="H22" s="101"/>
      <c r="I22" s="102">
        <v>0</v>
      </c>
    </row>
    <row r="23" spans="1:10" x14ac:dyDescent="0.35">
      <c r="A23" s="117" t="s">
        <v>0</v>
      </c>
      <c r="B23" s="126"/>
      <c r="C23" s="125"/>
      <c r="D23" s="126">
        <v>0</v>
      </c>
      <c r="E23" s="141"/>
      <c r="F23" s="173" t="s">
        <v>1</v>
      </c>
      <c r="G23" s="170"/>
      <c r="H23" s="202"/>
      <c r="I23" s="170">
        <v>0</v>
      </c>
    </row>
    <row r="24" spans="1:10" x14ac:dyDescent="0.35">
      <c r="A24" s="99" t="s">
        <v>1</v>
      </c>
      <c r="B24" s="100"/>
      <c r="C24" s="101"/>
      <c r="D24" s="100">
        <v>0</v>
      </c>
      <c r="E24" s="6"/>
      <c r="F24" s="174"/>
      <c r="G24" s="171"/>
      <c r="H24" s="203"/>
      <c r="I24" s="171"/>
    </row>
    <row r="25" spans="1:10" x14ac:dyDescent="0.35">
      <c r="A25" s="99" t="s">
        <v>4</v>
      </c>
      <c r="B25" s="100"/>
      <c r="C25" s="101"/>
      <c r="D25" s="102">
        <v>0</v>
      </c>
      <c r="E25" s="6"/>
      <c r="F25" s="99" t="s">
        <v>4</v>
      </c>
      <c r="G25" s="100"/>
      <c r="H25" s="101"/>
      <c r="I25" s="102">
        <v>0</v>
      </c>
    </row>
    <row r="26" spans="1:10" ht="137.25" customHeight="1" x14ac:dyDescent="0.35">
      <c r="A26" s="103" t="s">
        <v>178</v>
      </c>
      <c r="B26" s="104"/>
      <c r="C26" s="135"/>
      <c r="D26" s="104">
        <f>D27+D28+D29</f>
        <v>598000</v>
      </c>
      <c r="E26" s="129"/>
      <c r="F26" s="106" t="s">
        <v>179</v>
      </c>
      <c r="G26" s="107"/>
      <c r="H26" s="108"/>
      <c r="I26" s="107">
        <f>I27+I28+I29</f>
        <v>0</v>
      </c>
    </row>
    <row r="27" spans="1:10" ht="72.599999999999994" x14ac:dyDescent="0.35">
      <c r="A27" s="99" t="s">
        <v>2</v>
      </c>
      <c r="B27" s="122">
        <v>26</v>
      </c>
      <c r="C27" s="136">
        <v>2225</v>
      </c>
      <c r="D27" s="123">
        <v>598000</v>
      </c>
      <c r="E27" s="157" t="s">
        <v>198</v>
      </c>
      <c r="F27" s="99" t="s">
        <v>106</v>
      </c>
      <c r="G27" s="100"/>
      <c r="H27" s="101"/>
      <c r="I27" s="100">
        <v>0</v>
      </c>
    </row>
    <row r="28" spans="1:10" ht="108" x14ac:dyDescent="0.35">
      <c r="A28" s="99" t="s">
        <v>11</v>
      </c>
      <c r="B28" s="100"/>
      <c r="C28" s="125"/>
      <c r="D28" s="100">
        <v>0</v>
      </c>
      <c r="E28" s="137"/>
      <c r="F28" s="99" t="s">
        <v>107</v>
      </c>
      <c r="G28" s="100"/>
      <c r="H28" s="101"/>
      <c r="I28" s="100">
        <v>0</v>
      </c>
    </row>
    <row r="29" spans="1:10" ht="54" x14ac:dyDescent="0.35">
      <c r="A29" s="99" t="s">
        <v>10</v>
      </c>
      <c r="B29" s="100"/>
      <c r="C29" s="101"/>
      <c r="D29" s="100">
        <v>0</v>
      </c>
      <c r="E29" s="133"/>
      <c r="F29" s="99" t="s">
        <v>108</v>
      </c>
      <c r="G29" s="100"/>
      <c r="H29" s="101"/>
      <c r="I29" s="100">
        <v>0</v>
      </c>
    </row>
    <row r="30" spans="1:10" x14ac:dyDescent="0.35">
      <c r="A30" s="192" t="s">
        <v>5</v>
      </c>
      <c r="B30" s="192"/>
      <c r="C30" s="192"/>
      <c r="D30" s="192"/>
      <c r="E30" s="131"/>
      <c r="F30" s="172" t="s">
        <v>103</v>
      </c>
      <c r="G30" s="172"/>
      <c r="H30" s="172"/>
      <c r="I30" s="172"/>
    </row>
    <row r="31" spans="1:10" ht="68.25" customHeight="1" x14ac:dyDescent="0.35">
      <c r="A31" s="103" t="s">
        <v>8</v>
      </c>
      <c r="B31" s="94"/>
      <c r="C31" s="105"/>
      <c r="D31" s="94">
        <f>SUM(D32:D36)</f>
        <v>0</v>
      </c>
      <c r="E31" s="6"/>
      <c r="F31" s="106" t="s">
        <v>104</v>
      </c>
      <c r="G31" s="97"/>
      <c r="H31" s="108"/>
      <c r="I31" s="97">
        <f>SUM(I32:I36)</f>
        <v>0</v>
      </c>
      <c r="J31" s="89" t="s">
        <v>109</v>
      </c>
    </row>
    <row r="32" spans="1:10" ht="87.75" customHeight="1" x14ac:dyDescent="0.35">
      <c r="A32" s="99" t="s">
        <v>0</v>
      </c>
      <c r="B32" s="102"/>
      <c r="C32" s="109"/>
      <c r="D32" s="102">
        <v>0</v>
      </c>
      <c r="E32" s="130"/>
      <c r="F32" s="173" t="s">
        <v>1</v>
      </c>
      <c r="G32" s="177"/>
      <c r="H32" s="179"/>
      <c r="I32" s="170">
        <v>0</v>
      </c>
    </row>
    <row r="33" spans="1:9" ht="87.75" customHeight="1" x14ac:dyDescent="0.35">
      <c r="A33" s="99" t="s">
        <v>1</v>
      </c>
      <c r="B33" s="100"/>
      <c r="C33" s="101"/>
      <c r="D33" s="100">
        <v>0</v>
      </c>
      <c r="E33" s="131"/>
      <c r="F33" s="174"/>
      <c r="G33" s="178"/>
      <c r="H33" s="180"/>
      <c r="I33" s="171"/>
    </row>
    <row r="34" spans="1:9" ht="87.75" customHeight="1" x14ac:dyDescent="0.35">
      <c r="A34" s="99" t="s">
        <v>3</v>
      </c>
      <c r="B34" s="100"/>
      <c r="C34" s="101"/>
      <c r="D34" s="100">
        <v>0</v>
      </c>
      <c r="E34" s="158"/>
      <c r="F34" s="99" t="s">
        <v>110</v>
      </c>
      <c r="G34" s="100"/>
      <c r="H34" s="101"/>
      <c r="I34" s="100">
        <v>0</v>
      </c>
    </row>
    <row r="35" spans="1:9" ht="87.75" customHeight="1" x14ac:dyDescent="0.35">
      <c r="A35" s="99" t="s">
        <v>15</v>
      </c>
      <c r="B35" s="100"/>
      <c r="C35" s="101"/>
      <c r="D35" s="100">
        <v>0</v>
      </c>
      <c r="E35" s="10"/>
      <c r="F35" s="173" t="s">
        <v>111</v>
      </c>
      <c r="G35" s="170"/>
      <c r="H35" s="202"/>
      <c r="I35" s="170"/>
    </row>
    <row r="36" spans="1:9" ht="87.75" customHeight="1" x14ac:dyDescent="0.35">
      <c r="A36" s="99" t="s">
        <v>180</v>
      </c>
      <c r="B36" s="100"/>
      <c r="C36" s="101"/>
      <c r="D36" s="100"/>
      <c r="E36" s="159"/>
      <c r="F36" s="174"/>
      <c r="G36" s="171"/>
      <c r="H36" s="203"/>
      <c r="I36" s="171"/>
    </row>
    <row r="37" spans="1:9" ht="30.6" customHeight="1" x14ac:dyDescent="0.35">
      <c r="A37" s="193" t="s">
        <v>6</v>
      </c>
      <c r="B37" s="194"/>
      <c r="C37" s="194"/>
      <c r="D37" s="194"/>
      <c r="E37" s="159"/>
      <c r="F37" s="168" t="s">
        <v>112</v>
      </c>
      <c r="G37" s="169"/>
      <c r="H37" s="169"/>
      <c r="I37" s="169"/>
    </row>
    <row r="38" spans="1:9" ht="137.25" customHeight="1" x14ac:dyDescent="0.35">
      <c r="A38" s="103" t="s">
        <v>76</v>
      </c>
      <c r="B38" s="104"/>
      <c r="C38" s="135"/>
      <c r="D38" s="94">
        <f>SUM(D39:D42)</f>
        <v>1300000</v>
      </c>
      <c r="E38" s="159"/>
      <c r="F38" s="106" t="s">
        <v>76</v>
      </c>
      <c r="G38" s="107"/>
      <c r="H38" s="152"/>
      <c r="I38" s="97">
        <f>SUM(I39:I41)</f>
        <v>343800</v>
      </c>
    </row>
    <row r="39" spans="1:9" ht="222" customHeight="1" x14ac:dyDescent="0.35">
      <c r="A39" s="99" t="s">
        <v>12</v>
      </c>
      <c r="B39" s="122">
        <v>1</v>
      </c>
      <c r="C39" s="150" t="s">
        <v>200</v>
      </c>
      <c r="D39" s="149">
        <v>1300000</v>
      </c>
      <c r="E39" s="159"/>
      <c r="F39" s="99" t="s">
        <v>113</v>
      </c>
      <c r="G39" s="151" t="s">
        <v>201</v>
      </c>
      <c r="H39" s="150" t="s">
        <v>202</v>
      </c>
      <c r="I39" s="149">
        <v>343800</v>
      </c>
    </row>
    <row r="40" spans="1:9" ht="89.25" customHeight="1" x14ac:dyDescent="0.35">
      <c r="A40" s="99" t="s">
        <v>13</v>
      </c>
      <c r="B40" s="100"/>
      <c r="C40" s="125"/>
      <c r="D40" s="110">
        <v>0</v>
      </c>
      <c r="E40" s="134"/>
      <c r="F40" s="99" t="s">
        <v>114</v>
      </c>
      <c r="G40" s="100"/>
      <c r="H40" s="125"/>
      <c r="I40" s="110">
        <v>0</v>
      </c>
    </row>
    <row r="41" spans="1:9" ht="58.5" customHeight="1" x14ac:dyDescent="0.35">
      <c r="A41" s="99" t="s">
        <v>14</v>
      </c>
      <c r="B41" s="100"/>
      <c r="C41" s="101"/>
      <c r="D41" s="110">
        <v>0</v>
      </c>
      <c r="F41" s="99" t="s">
        <v>115</v>
      </c>
      <c r="G41" s="100"/>
      <c r="H41" s="101"/>
      <c r="I41" s="110">
        <v>0</v>
      </c>
    </row>
    <row r="42" spans="1:9" ht="115.5" customHeight="1" x14ac:dyDescent="0.35">
      <c r="A42" s="99" t="s">
        <v>16</v>
      </c>
      <c r="B42" s="100"/>
      <c r="C42" s="101"/>
      <c r="D42" s="110">
        <v>0</v>
      </c>
      <c r="F42" s="90"/>
      <c r="G42" s="90"/>
      <c r="H42" s="90"/>
      <c r="I42" s="90"/>
    </row>
    <row r="43" spans="1:9" ht="79.5" customHeight="1" x14ac:dyDescent="0.35">
      <c r="A43" s="191" t="s">
        <v>9</v>
      </c>
      <c r="B43" s="191"/>
      <c r="C43" s="191"/>
      <c r="D43" s="191"/>
      <c r="F43" s="191" t="s">
        <v>9</v>
      </c>
      <c r="G43" s="191"/>
      <c r="H43" s="191"/>
      <c r="I43" s="191"/>
    </row>
    <row r="44" spans="1:9" x14ac:dyDescent="0.35">
      <c r="A44" s="89"/>
      <c r="B44" s="112"/>
      <c r="C44" s="112"/>
    </row>
    <row r="45" spans="1:9" x14ac:dyDescent="0.35">
      <c r="A45" s="89"/>
    </row>
    <row r="46" spans="1:9" x14ac:dyDescent="0.35">
      <c r="A46" s="89"/>
      <c r="B46" s="112"/>
      <c r="C46" s="112"/>
    </row>
    <row r="47" spans="1:9" x14ac:dyDescent="0.35">
      <c r="A47" s="89"/>
      <c r="B47" s="113"/>
      <c r="C47" s="113"/>
    </row>
    <row r="48" spans="1:9" x14ac:dyDescent="0.35">
      <c r="A48" s="89"/>
    </row>
    <row r="49" spans="1:3" x14ac:dyDescent="0.35">
      <c r="A49" s="89"/>
    </row>
    <row r="50" spans="1:3" x14ac:dyDescent="0.35">
      <c r="A50" s="89"/>
      <c r="B50" s="112"/>
      <c r="C50" s="112"/>
    </row>
    <row r="51" spans="1:3" x14ac:dyDescent="0.35">
      <c r="A51" s="89"/>
      <c r="B51" s="113"/>
      <c r="C51" s="113"/>
    </row>
    <row r="52" spans="1:3" x14ac:dyDescent="0.35">
      <c r="A52" s="89"/>
    </row>
    <row r="53" spans="1:3" x14ac:dyDescent="0.35">
      <c r="A53" s="89"/>
    </row>
    <row r="54" spans="1:3" x14ac:dyDescent="0.35">
      <c r="A54" s="89"/>
      <c r="B54" s="113"/>
      <c r="C54" s="113"/>
    </row>
    <row r="55" spans="1:3" x14ac:dyDescent="0.35">
      <c r="A55" s="89"/>
    </row>
    <row r="56" spans="1:3" x14ac:dyDescent="0.35">
      <c r="A56" s="89"/>
      <c r="B56" s="112"/>
      <c r="C56" s="112"/>
    </row>
    <row r="57" spans="1:3" x14ac:dyDescent="0.35">
      <c r="A57" s="89"/>
      <c r="B57" s="113"/>
      <c r="C57" s="113"/>
    </row>
  </sheetData>
  <mergeCells count="48">
    <mergeCell ref="A7:D7"/>
    <mergeCell ref="D8:D9"/>
    <mergeCell ref="A8:A9"/>
    <mergeCell ref="B8:B9"/>
    <mergeCell ref="C8:C9"/>
    <mergeCell ref="F43:I43"/>
    <mergeCell ref="F12:F13"/>
    <mergeCell ref="G12:G13"/>
    <mergeCell ref="I12:I13"/>
    <mergeCell ref="H12:H13"/>
    <mergeCell ref="F23:F24"/>
    <mergeCell ref="G23:G24"/>
    <mergeCell ref="H23:H24"/>
    <mergeCell ref="I23:I24"/>
    <mergeCell ref="F32:F33"/>
    <mergeCell ref="H35:H36"/>
    <mergeCell ref="I20:I21"/>
    <mergeCell ref="A43:D43"/>
    <mergeCell ref="A10:D10"/>
    <mergeCell ref="A30:D30"/>
    <mergeCell ref="A37:D37"/>
    <mergeCell ref="C20:C22"/>
    <mergeCell ref="F7:I7"/>
    <mergeCell ref="F8:F9"/>
    <mergeCell ref="G8:G9"/>
    <mergeCell ref="H8:H9"/>
    <mergeCell ref="I8:I9"/>
    <mergeCell ref="B1:D1"/>
    <mergeCell ref="B2:D2"/>
    <mergeCell ref="B3:D3"/>
    <mergeCell ref="B4:D4"/>
    <mergeCell ref="B5:D5"/>
    <mergeCell ref="E12:E14"/>
    <mergeCell ref="E20:E22"/>
    <mergeCell ref="J20:J21"/>
    <mergeCell ref="E8:E9"/>
    <mergeCell ref="F37:I37"/>
    <mergeCell ref="I35:I36"/>
    <mergeCell ref="F10:I10"/>
    <mergeCell ref="F30:I30"/>
    <mergeCell ref="F20:F21"/>
    <mergeCell ref="G20:G21"/>
    <mergeCell ref="H20:H21"/>
    <mergeCell ref="G32:G33"/>
    <mergeCell ref="H32:H33"/>
    <mergeCell ref="I32:I33"/>
    <mergeCell ref="F35:F36"/>
    <mergeCell ref="G35:G36"/>
  </mergeCells>
  <hyperlinks>
    <hyperlink ref="B5" r:id="rId1" xr:uid="{AABD83F1-2C92-43DA-A32B-F3152F50C8D8}"/>
  </hyperlinks>
  <pageMargins left="0.7" right="0.7" top="0.75" bottom="0.75" header="0.3" footer="0.3"/>
  <pageSetup paperSize="9" scale="25" orientation="portrait" horizontalDpi="4294967293" verticalDpi="4294967293"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5"/>
  <sheetViews>
    <sheetView view="pageBreakPreview" zoomScale="70" zoomScaleNormal="100" zoomScaleSheetLayoutView="70" workbookViewId="0">
      <selection activeCell="B4" sqref="B4"/>
    </sheetView>
  </sheetViews>
  <sheetFormatPr defaultRowHeight="14.4" x14ac:dyDescent="0.3"/>
  <cols>
    <col min="1" max="1" width="48.33203125" customWidth="1"/>
    <col min="2" max="2" width="65.6640625" customWidth="1"/>
  </cols>
  <sheetData>
    <row r="1" spans="1:4" ht="101.4" customHeight="1" thickBot="1" x14ac:dyDescent="0.35">
      <c r="A1" s="5" t="s">
        <v>125</v>
      </c>
      <c r="B1" s="79" t="s">
        <v>192</v>
      </c>
    </row>
    <row r="2" spans="1:4" x14ac:dyDescent="0.3">
      <c r="A2" s="3"/>
      <c r="B2" s="4"/>
    </row>
    <row r="3" spans="1:4" ht="30.6" customHeight="1" x14ac:dyDescent="0.3">
      <c r="A3" s="207" t="s">
        <v>91</v>
      </c>
      <c r="B3" s="208"/>
    </row>
    <row r="4" spans="1:4" ht="48.6" customHeight="1" x14ac:dyDescent="0.3">
      <c r="A4" s="53" t="s">
        <v>88</v>
      </c>
      <c r="B4" s="52"/>
    </row>
    <row r="5" spans="1:4" ht="28.8" x14ac:dyDescent="0.3">
      <c r="A5" s="53" t="s">
        <v>89</v>
      </c>
      <c r="B5" s="88"/>
    </row>
    <row r="6" spans="1:4" ht="43.2" x14ac:dyDescent="0.3">
      <c r="A6" s="53" t="s">
        <v>117</v>
      </c>
      <c r="B6" s="52" t="s">
        <v>164</v>
      </c>
      <c r="D6" t="s">
        <v>187</v>
      </c>
    </row>
    <row r="7" spans="1:4" ht="60" customHeight="1" x14ac:dyDescent="0.3">
      <c r="A7" s="53" t="s">
        <v>99</v>
      </c>
      <c r="B7" s="85" t="s">
        <v>165</v>
      </c>
    </row>
    <row r="8" spans="1:4" ht="35.25" customHeight="1" x14ac:dyDescent="0.3">
      <c r="A8" s="53" t="s">
        <v>98</v>
      </c>
      <c r="B8" s="86">
        <v>2.59</v>
      </c>
    </row>
    <row r="9" spans="1:4" ht="45.6" customHeight="1" x14ac:dyDescent="0.3">
      <c r="A9" s="207" t="s">
        <v>87</v>
      </c>
      <c r="B9" s="208"/>
    </row>
    <row r="10" spans="1:4" ht="48" customHeight="1" x14ac:dyDescent="0.3">
      <c r="A10" s="42" t="s">
        <v>85</v>
      </c>
      <c r="B10" s="68" t="s">
        <v>128</v>
      </c>
    </row>
    <row r="11" spans="1:4" ht="45.75" customHeight="1" x14ac:dyDescent="0.3">
      <c r="A11" s="42" t="s">
        <v>118</v>
      </c>
      <c r="B11" s="71" t="s">
        <v>129</v>
      </c>
    </row>
    <row r="12" spans="1:4" ht="70.2" customHeight="1" x14ac:dyDescent="0.3">
      <c r="A12" s="42" t="s">
        <v>86</v>
      </c>
      <c r="B12" s="68" t="s">
        <v>130</v>
      </c>
    </row>
    <row r="13" spans="1:4" ht="51" customHeight="1" x14ac:dyDescent="0.3">
      <c r="A13" s="42" t="s">
        <v>119</v>
      </c>
      <c r="B13" s="70" t="s">
        <v>131</v>
      </c>
    </row>
    <row r="14" spans="1:4" ht="41.25" customHeight="1" x14ac:dyDescent="0.3">
      <c r="A14" s="57" t="s">
        <v>100</v>
      </c>
      <c r="B14" s="87" t="s">
        <v>166</v>
      </c>
    </row>
    <row r="15" spans="1:4" x14ac:dyDescent="0.3">
      <c r="B15" s="69"/>
    </row>
  </sheetData>
  <mergeCells count="2">
    <mergeCell ref="A9:B9"/>
    <mergeCell ref="A3:B3"/>
  </mergeCells>
  <pageMargins left="0.7" right="0.7" top="0.75" bottom="0.75" header="0.3" footer="0.3"/>
  <pageSetup orientation="landscape"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48"/>
  <sheetViews>
    <sheetView view="pageBreakPreview" topLeftCell="A23" zoomScale="60" zoomScaleNormal="70" workbookViewId="0">
      <selection activeCell="H41" sqref="H41:H43"/>
    </sheetView>
  </sheetViews>
  <sheetFormatPr defaultRowHeight="14.4" x14ac:dyDescent="0.3"/>
  <cols>
    <col min="1" max="1" width="40.5546875" style="1" customWidth="1"/>
    <col min="2" max="2" width="18.5546875" customWidth="1"/>
    <col min="3" max="3" width="23.109375" customWidth="1"/>
    <col min="4" max="4" width="20.5546875" customWidth="1"/>
    <col min="5" max="5" width="17.44140625" customWidth="1"/>
    <col min="6" max="6" width="16.6640625" customWidth="1"/>
    <col min="7" max="7" width="18" customWidth="1"/>
    <col min="8" max="8" width="19" customWidth="1"/>
    <col min="10" max="10" width="42.44140625" customWidth="1"/>
    <col min="11" max="11" width="22.5546875" customWidth="1"/>
  </cols>
  <sheetData>
    <row r="1" spans="1:10" ht="49.5" customHeight="1" thickBot="1" x14ac:dyDescent="0.35">
      <c r="A1" s="5" t="s">
        <v>125</v>
      </c>
      <c r="B1" s="210" t="s">
        <v>192</v>
      </c>
      <c r="C1" s="211"/>
      <c r="D1" s="211"/>
    </row>
    <row r="2" spans="1:10" ht="21.75" customHeight="1" x14ac:dyDescent="0.3">
      <c r="A2" s="3"/>
      <c r="B2" s="4"/>
      <c r="C2" s="4"/>
      <c r="D2" s="4"/>
    </row>
    <row r="3" spans="1:10" s="2" customFormat="1" ht="18" customHeight="1" x14ac:dyDescent="0.3">
      <c r="A3" s="212" t="s">
        <v>20</v>
      </c>
      <c r="B3" s="212"/>
      <c r="C3" s="212"/>
      <c r="D3" s="212"/>
    </row>
    <row r="4" spans="1:10" s="2" customFormat="1" ht="36" customHeight="1" x14ac:dyDescent="0.3">
      <c r="A4" s="66" t="s">
        <v>137</v>
      </c>
      <c r="B4" s="20">
        <v>3078</v>
      </c>
      <c r="C4" s="64"/>
      <c r="D4" s="64"/>
    </row>
    <row r="5" spans="1:10" ht="39.75" customHeight="1" x14ac:dyDescent="0.3">
      <c r="A5" s="14" t="s">
        <v>136</v>
      </c>
      <c r="B5" s="20">
        <v>3051</v>
      </c>
      <c r="C5" s="18"/>
      <c r="D5" s="11"/>
    </row>
    <row r="6" spans="1:10" ht="22.5" customHeight="1" x14ac:dyDescent="0.3">
      <c r="A6" s="12" t="s">
        <v>21</v>
      </c>
      <c r="B6" s="20">
        <f>1082+35+58</f>
        <v>1175</v>
      </c>
      <c r="C6" s="18"/>
      <c r="D6" s="6"/>
      <c r="E6" s="36"/>
    </row>
    <row r="7" spans="1:10" ht="27.75" customHeight="1" x14ac:dyDescent="0.3">
      <c r="A7" s="12" t="s">
        <v>22</v>
      </c>
      <c r="B7" s="20">
        <v>2549</v>
      </c>
      <c r="C7" s="19">
        <f>B7/B5</f>
        <v>0.83546378236643726</v>
      </c>
      <c r="D7" s="6"/>
      <c r="E7" s="36"/>
    </row>
    <row r="8" spans="1:10" ht="28.8" x14ac:dyDescent="0.3">
      <c r="A8" s="12" t="s">
        <v>23</v>
      </c>
      <c r="B8" s="20">
        <v>3021</v>
      </c>
      <c r="C8" s="19">
        <f>B8/B5</f>
        <v>0.99016715830875124</v>
      </c>
      <c r="D8" s="7"/>
      <c r="E8" s="36"/>
    </row>
    <row r="9" spans="1:10" ht="41.4" x14ac:dyDescent="0.3">
      <c r="A9" s="16"/>
      <c r="B9" s="8"/>
      <c r="C9" s="17" t="s">
        <v>81</v>
      </c>
      <c r="D9" s="17" t="s">
        <v>82</v>
      </c>
      <c r="E9" s="47"/>
      <c r="G9" s="213"/>
      <c r="H9" s="213"/>
      <c r="I9" s="213"/>
      <c r="J9" s="213"/>
    </row>
    <row r="10" spans="1:10" ht="53.25" customHeight="1" x14ac:dyDescent="0.3">
      <c r="A10" s="14" t="s">
        <v>24</v>
      </c>
      <c r="B10" s="80" t="s">
        <v>152</v>
      </c>
      <c r="C10" s="10">
        <f>C11+C12</f>
        <v>0</v>
      </c>
      <c r="D10" s="10">
        <f t="shared" ref="D10" si="0">D11+D12</f>
        <v>0</v>
      </c>
      <c r="E10" s="36"/>
    </row>
    <row r="11" spans="1:10" ht="63" customHeight="1" x14ac:dyDescent="0.3">
      <c r="A11" s="12" t="s">
        <v>25</v>
      </c>
      <c r="B11" s="81" t="s">
        <v>153</v>
      </c>
      <c r="C11" s="20">
        <v>0</v>
      </c>
      <c r="D11" s="20">
        <v>0</v>
      </c>
      <c r="E11" s="36"/>
    </row>
    <row r="12" spans="1:10" ht="47.25" customHeight="1" x14ac:dyDescent="0.3">
      <c r="A12" s="12" t="s">
        <v>26</v>
      </c>
      <c r="B12" s="81" t="s">
        <v>154</v>
      </c>
      <c r="C12" s="20">
        <v>0</v>
      </c>
      <c r="D12" s="20">
        <v>0</v>
      </c>
      <c r="E12" s="36"/>
    </row>
    <row r="13" spans="1:10" ht="43.2" x14ac:dyDescent="0.3">
      <c r="A13" s="15" t="s">
        <v>27</v>
      </c>
      <c r="B13" s="52" t="s">
        <v>155</v>
      </c>
      <c r="C13" s="18"/>
      <c r="D13" s="18"/>
      <c r="E13" s="36"/>
    </row>
    <row r="14" spans="1:10" x14ac:dyDescent="0.3">
      <c r="A14" s="9" t="s">
        <v>28</v>
      </c>
      <c r="B14" s="20">
        <v>0</v>
      </c>
      <c r="C14" s="18"/>
      <c r="D14" s="18"/>
      <c r="E14" s="36"/>
    </row>
    <row r="15" spans="1:10" x14ac:dyDescent="0.3">
      <c r="A15" s="13" t="s">
        <v>29</v>
      </c>
      <c r="B15" s="20">
        <v>12</v>
      </c>
      <c r="C15" s="18"/>
      <c r="D15" s="18"/>
      <c r="E15" s="36"/>
    </row>
    <row r="16" spans="1:10" ht="15.6" x14ac:dyDescent="0.3">
      <c r="A16" s="14" t="s">
        <v>71</v>
      </c>
      <c r="B16" s="46">
        <v>0</v>
      </c>
      <c r="C16" s="48"/>
      <c r="D16" s="48"/>
      <c r="E16" s="47"/>
    </row>
    <row r="17" spans="1:8" ht="15.6" x14ac:dyDescent="0.3">
      <c r="A17" s="14" t="s">
        <v>120</v>
      </c>
      <c r="B17" s="46">
        <v>0</v>
      </c>
      <c r="C17" s="48"/>
      <c r="D17" s="48"/>
      <c r="E17" s="47"/>
    </row>
    <row r="18" spans="1:8" ht="45.6" customHeight="1" x14ac:dyDescent="0.3">
      <c r="A18" s="21" t="s">
        <v>83</v>
      </c>
      <c r="B18" s="75">
        <v>3</v>
      </c>
      <c r="C18" s="18"/>
      <c r="D18" s="18"/>
      <c r="E18" s="36"/>
    </row>
    <row r="19" spans="1:8" ht="69.75" customHeight="1" x14ac:dyDescent="0.3">
      <c r="A19" s="21" t="s">
        <v>126</v>
      </c>
      <c r="B19" s="18"/>
      <c r="C19" s="18"/>
      <c r="D19" s="18"/>
      <c r="E19" s="36"/>
    </row>
    <row r="20" spans="1:8" ht="54.6" customHeight="1" x14ac:dyDescent="0.3">
      <c r="A20" s="21" t="s">
        <v>77</v>
      </c>
      <c r="B20" s="23">
        <v>1</v>
      </c>
      <c r="C20" s="48"/>
      <c r="D20" s="48"/>
      <c r="E20" s="47"/>
    </row>
    <row r="21" spans="1:8" ht="43.5" customHeight="1" x14ac:dyDescent="0.3">
      <c r="A21" s="21" t="s">
        <v>78</v>
      </c>
      <c r="B21" s="22">
        <f>181183+3991+3133+1937+601+242+360+2011+8546+2260+380</f>
        <v>204644</v>
      </c>
      <c r="C21" s="18"/>
      <c r="D21" s="18"/>
    </row>
    <row r="22" spans="1:8" ht="109.2" x14ac:dyDescent="0.3">
      <c r="A22" s="21" t="s">
        <v>90</v>
      </c>
      <c r="B22" s="74" t="s">
        <v>138</v>
      </c>
      <c r="C22" s="18"/>
      <c r="D22" s="18"/>
    </row>
    <row r="23" spans="1:8" ht="15.6" x14ac:dyDescent="0.3">
      <c r="A23" s="209" t="s">
        <v>62</v>
      </c>
      <c r="B23" s="209"/>
      <c r="C23" s="209"/>
      <c r="D23" s="209"/>
    </row>
    <row r="24" spans="1:8" ht="31.2" x14ac:dyDescent="0.3">
      <c r="A24" s="14" t="s">
        <v>139</v>
      </c>
      <c r="B24" s="20">
        <v>3051</v>
      </c>
      <c r="C24" s="18"/>
      <c r="D24" s="11"/>
    </row>
    <row r="25" spans="1:8" x14ac:dyDescent="0.3">
      <c r="A25" s="12" t="s">
        <v>21</v>
      </c>
      <c r="B25" s="20">
        <f>1081+30+79</f>
        <v>1190</v>
      </c>
      <c r="C25" s="18"/>
      <c r="D25" s="6"/>
    </row>
    <row r="26" spans="1:8" x14ac:dyDescent="0.3">
      <c r="A26" s="12" t="s">
        <v>22</v>
      </c>
      <c r="B26" s="20">
        <v>2604</v>
      </c>
      <c r="C26" s="19">
        <f>B26/B24</f>
        <v>0.85349065880039332</v>
      </c>
      <c r="D26" s="6"/>
    </row>
    <row r="27" spans="1:8" ht="28.8" x14ac:dyDescent="0.3">
      <c r="A27" s="12" t="s">
        <v>23</v>
      </c>
      <c r="B27" s="20">
        <v>3019</v>
      </c>
      <c r="C27" s="19">
        <f>B27/B24</f>
        <v>0.98951163552933463</v>
      </c>
      <c r="D27" s="7"/>
    </row>
    <row r="28" spans="1:8" ht="41.4" x14ac:dyDescent="0.3">
      <c r="A28" s="16"/>
      <c r="B28" s="8"/>
      <c r="C28" s="17" t="s">
        <v>81</v>
      </c>
      <c r="D28" s="17" t="s">
        <v>82</v>
      </c>
      <c r="E28" s="47"/>
    </row>
    <row r="29" spans="1:8" ht="19.2" customHeight="1" x14ac:dyDescent="0.3">
      <c r="A29" s="14" t="s">
        <v>63</v>
      </c>
      <c r="B29" s="76">
        <v>14.03</v>
      </c>
      <c r="C29" s="46">
        <v>0</v>
      </c>
      <c r="D29" s="46">
        <v>0</v>
      </c>
    </row>
    <row r="30" spans="1:8" ht="19.2" customHeight="1" x14ac:dyDescent="0.3">
      <c r="A30" s="14" t="s">
        <v>71</v>
      </c>
      <c r="B30" s="46">
        <v>0</v>
      </c>
      <c r="C30" s="48"/>
      <c r="D30" s="49"/>
      <c r="E30" s="50"/>
    </row>
    <row r="31" spans="1:8" ht="37.200000000000003" customHeight="1" x14ac:dyDescent="0.3">
      <c r="A31" s="14" t="s">
        <v>141</v>
      </c>
      <c r="B31" s="46">
        <v>0</v>
      </c>
      <c r="C31" s="48"/>
      <c r="D31" s="49"/>
      <c r="E31" s="50"/>
    </row>
    <row r="32" spans="1:8" ht="45" customHeight="1" x14ac:dyDescent="0.3">
      <c r="A32" s="45" t="s">
        <v>66</v>
      </c>
      <c r="B32" s="25" t="s">
        <v>32</v>
      </c>
      <c r="C32" s="25" t="s">
        <v>33</v>
      </c>
      <c r="D32" s="25" t="s">
        <v>35</v>
      </c>
      <c r="E32" s="25" t="s">
        <v>64</v>
      </c>
      <c r="F32" s="25" t="s">
        <v>36</v>
      </c>
      <c r="G32" s="25" t="s">
        <v>50</v>
      </c>
      <c r="H32" s="25" t="s">
        <v>68</v>
      </c>
    </row>
    <row r="33" spans="1:8" ht="15.6" x14ac:dyDescent="0.3">
      <c r="A33" s="77" t="s">
        <v>145</v>
      </c>
      <c r="B33" s="32" t="s">
        <v>135</v>
      </c>
      <c r="C33" s="32" t="s">
        <v>156</v>
      </c>
      <c r="D33" s="32">
        <v>550</v>
      </c>
      <c r="E33" s="32">
        <f>456365-409259</f>
        <v>47106</v>
      </c>
      <c r="F33" s="32" t="s">
        <v>160</v>
      </c>
      <c r="G33" s="32">
        <v>2.7770000000000001</v>
      </c>
      <c r="H33" s="32" t="s">
        <v>160</v>
      </c>
    </row>
    <row r="34" spans="1:8" ht="15.6" x14ac:dyDescent="0.3">
      <c r="A34" s="77" t="s">
        <v>146</v>
      </c>
      <c r="B34" s="32" t="s">
        <v>135</v>
      </c>
      <c r="C34" s="32" t="s">
        <v>156</v>
      </c>
      <c r="D34" s="32">
        <v>550</v>
      </c>
      <c r="E34" s="32">
        <f>430770-375013</f>
        <v>55757</v>
      </c>
      <c r="F34" s="32" t="s">
        <v>160</v>
      </c>
      <c r="G34" s="32">
        <v>2.7770000000000001</v>
      </c>
      <c r="H34" s="32" t="s">
        <v>160</v>
      </c>
    </row>
    <row r="35" spans="1:8" ht="15.6" x14ac:dyDescent="0.3">
      <c r="A35" s="78" t="s">
        <v>147</v>
      </c>
      <c r="B35" s="32" t="s">
        <v>135</v>
      </c>
      <c r="C35" s="32" t="s">
        <v>156</v>
      </c>
      <c r="D35" s="32">
        <v>550</v>
      </c>
      <c r="E35" s="32">
        <f>166166-150448</f>
        <v>15718</v>
      </c>
      <c r="F35" s="32" t="s">
        <v>160</v>
      </c>
      <c r="G35" s="32">
        <v>2.7770000000000001</v>
      </c>
      <c r="H35" s="32" t="s">
        <v>160</v>
      </c>
    </row>
    <row r="36" spans="1:8" ht="15.6" x14ac:dyDescent="0.3">
      <c r="A36" s="78" t="s">
        <v>148</v>
      </c>
      <c r="B36" s="32" t="s">
        <v>135</v>
      </c>
      <c r="C36" s="32" t="s">
        <v>158</v>
      </c>
      <c r="D36" s="32">
        <v>175</v>
      </c>
      <c r="E36" s="32">
        <f>69344-58581</f>
        <v>10763</v>
      </c>
      <c r="F36" s="32" t="s">
        <v>160</v>
      </c>
      <c r="G36" s="32">
        <v>7.3630000000000004</v>
      </c>
      <c r="H36" s="32" t="s">
        <v>160</v>
      </c>
    </row>
    <row r="37" spans="1:8" ht="15.6" x14ac:dyDescent="0.3">
      <c r="A37" s="78" t="s">
        <v>149</v>
      </c>
      <c r="B37" s="32" t="s">
        <v>135</v>
      </c>
      <c r="C37" s="32" t="s">
        <v>157</v>
      </c>
      <c r="D37" s="32">
        <v>175</v>
      </c>
      <c r="E37" s="32">
        <f>45517-39634</f>
        <v>5883</v>
      </c>
      <c r="F37" s="32" t="s">
        <v>160</v>
      </c>
      <c r="G37" s="32">
        <v>5.6070000000000002</v>
      </c>
      <c r="H37" s="32" t="s">
        <v>160</v>
      </c>
    </row>
    <row r="38" spans="1:8" ht="15.6" x14ac:dyDescent="0.3">
      <c r="A38" s="78" t="s">
        <v>150</v>
      </c>
      <c r="B38" s="32" t="s">
        <v>135</v>
      </c>
      <c r="C38" s="32" t="s">
        <v>158</v>
      </c>
      <c r="D38" s="32">
        <v>175</v>
      </c>
      <c r="E38" s="32">
        <f>33502-30332</f>
        <v>3170</v>
      </c>
      <c r="F38" s="32" t="s">
        <v>160</v>
      </c>
      <c r="G38" s="32">
        <v>7.3639999999999999</v>
      </c>
      <c r="H38" s="32" t="s">
        <v>160</v>
      </c>
    </row>
    <row r="39" spans="1:8" ht="15.6" x14ac:dyDescent="0.3">
      <c r="A39" s="78" t="s">
        <v>151</v>
      </c>
      <c r="B39" s="32" t="s">
        <v>135</v>
      </c>
      <c r="C39" s="32" t="s">
        <v>159</v>
      </c>
      <c r="D39" s="32">
        <v>175</v>
      </c>
      <c r="E39" s="32">
        <f>4482-55</f>
        <v>4427</v>
      </c>
      <c r="F39" s="32" t="s">
        <v>160</v>
      </c>
      <c r="G39" s="32">
        <v>5.2859999999999996</v>
      </c>
      <c r="H39" s="32" t="s">
        <v>160</v>
      </c>
    </row>
    <row r="40" spans="1:8" ht="57.6" x14ac:dyDescent="0.3">
      <c r="A40" s="45" t="s">
        <v>70</v>
      </c>
      <c r="B40" s="25" t="s">
        <v>32</v>
      </c>
      <c r="C40" s="25" t="s">
        <v>33</v>
      </c>
      <c r="D40" s="25" t="s">
        <v>35</v>
      </c>
      <c r="E40" s="25" t="s">
        <v>72</v>
      </c>
      <c r="F40" s="25" t="s">
        <v>36</v>
      </c>
      <c r="G40" s="25" t="s">
        <v>50</v>
      </c>
      <c r="H40" s="25" t="s">
        <v>69</v>
      </c>
    </row>
    <row r="41" spans="1:8" ht="33" customHeight="1" x14ac:dyDescent="0.3">
      <c r="A41" s="77" t="s">
        <v>142</v>
      </c>
      <c r="B41" s="32" t="s">
        <v>135</v>
      </c>
      <c r="C41" s="32" t="s">
        <v>156</v>
      </c>
      <c r="D41" s="32">
        <f>18*3*24</f>
        <v>1296</v>
      </c>
      <c r="E41" s="32">
        <f>1013178-895120</f>
        <v>118058</v>
      </c>
      <c r="F41" s="32" t="s">
        <v>160</v>
      </c>
      <c r="G41" s="82">
        <v>8.3330000000000002</v>
      </c>
      <c r="H41" s="32">
        <f>9146+9462+9734+8556+7308+4847+4150+4213+4795+5981+7779+14181</f>
        <v>90152</v>
      </c>
    </row>
    <row r="42" spans="1:8" ht="31.2" x14ac:dyDescent="0.3">
      <c r="A42" s="77" t="s">
        <v>143</v>
      </c>
      <c r="B42" s="32" t="s">
        <v>135</v>
      </c>
      <c r="C42" s="32" t="s">
        <v>158</v>
      </c>
      <c r="D42" s="32">
        <f>11*3*24</f>
        <v>792</v>
      </c>
      <c r="E42" s="32">
        <f>127305-110400</f>
        <v>16905</v>
      </c>
      <c r="F42" s="32" t="s">
        <v>160</v>
      </c>
      <c r="G42" s="32">
        <v>5.9470000000000001</v>
      </c>
      <c r="H42" s="32">
        <v>21723</v>
      </c>
    </row>
    <row r="43" spans="1:8" ht="31.2" x14ac:dyDescent="0.3">
      <c r="A43" s="77" t="s">
        <v>144</v>
      </c>
      <c r="B43" s="32" t="s">
        <v>135</v>
      </c>
      <c r="C43" s="32" t="s">
        <v>158</v>
      </c>
      <c r="D43" s="83">
        <f>6.7*2*24</f>
        <v>321.60000000000002</v>
      </c>
      <c r="E43" s="32">
        <f>32791-25729</f>
        <v>7062</v>
      </c>
      <c r="F43" s="32" t="s">
        <v>160</v>
      </c>
      <c r="G43" s="32">
        <v>7.3620000000000001</v>
      </c>
      <c r="H43" s="32">
        <v>9431</v>
      </c>
    </row>
    <row r="44" spans="1:8" ht="57.6" x14ac:dyDescent="0.3">
      <c r="A44" s="45" t="s">
        <v>65</v>
      </c>
      <c r="B44" s="25" t="s">
        <v>32</v>
      </c>
      <c r="C44" s="25" t="s">
        <v>33</v>
      </c>
      <c r="D44" s="25" t="s">
        <v>67</v>
      </c>
      <c r="E44" s="25" t="s">
        <v>36</v>
      </c>
      <c r="F44" s="25" t="s">
        <v>50</v>
      </c>
      <c r="G44" s="25" t="s">
        <v>73</v>
      </c>
    </row>
    <row r="45" spans="1:8" ht="33" customHeight="1" x14ac:dyDescent="0.3">
      <c r="A45" s="77" t="s">
        <v>142</v>
      </c>
      <c r="B45" s="32" t="s">
        <v>135</v>
      </c>
      <c r="C45" s="32" t="s">
        <v>156</v>
      </c>
      <c r="D45" s="32" t="s">
        <v>161</v>
      </c>
      <c r="E45" s="32" t="s">
        <v>160</v>
      </c>
      <c r="F45" s="32">
        <v>8.3330000000000002</v>
      </c>
      <c r="G45" s="32" t="s">
        <v>160</v>
      </c>
      <c r="H45" s="26"/>
    </row>
    <row r="46" spans="1:8" ht="31.2" x14ac:dyDescent="0.3">
      <c r="A46" s="77" t="s">
        <v>143</v>
      </c>
      <c r="B46" s="32" t="s">
        <v>135</v>
      </c>
      <c r="C46" s="32" t="s">
        <v>158</v>
      </c>
      <c r="D46" s="32" t="s">
        <v>162</v>
      </c>
      <c r="E46" s="32" t="s">
        <v>160</v>
      </c>
      <c r="F46" s="32">
        <v>1.8660000000000001</v>
      </c>
      <c r="G46" s="32" t="s">
        <v>160</v>
      </c>
      <c r="H46" s="26"/>
    </row>
    <row r="47" spans="1:8" ht="15.6" x14ac:dyDescent="0.3">
      <c r="A47" s="77"/>
      <c r="B47" s="32"/>
      <c r="C47" s="32"/>
      <c r="D47" s="32"/>
      <c r="E47" s="32" t="s">
        <v>160</v>
      </c>
      <c r="F47" s="32"/>
      <c r="G47" s="32" t="s">
        <v>160</v>
      </c>
      <c r="H47" s="26"/>
    </row>
    <row r="48" spans="1:8" x14ac:dyDescent="0.3">
      <c r="H48" s="2"/>
    </row>
  </sheetData>
  <mergeCells count="4">
    <mergeCell ref="A23:D23"/>
    <mergeCell ref="B1:D1"/>
    <mergeCell ref="A3:D3"/>
    <mergeCell ref="G9:J9"/>
  </mergeCells>
  <phoneticPr fontId="24" type="noConversion"/>
  <pageMargins left="0.7" right="0.7" top="0.75" bottom="0.75" header="0.3" footer="0.3"/>
  <pageSetup paperSize="9" scale="31" orientation="landscape"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5"/>
  <sheetViews>
    <sheetView view="pageBreakPreview" topLeftCell="A8" zoomScale="60" zoomScaleNormal="90" workbookViewId="0">
      <selection activeCell="I11" sqref="I11"/>
    </sheetView>
  </sheetViews>
  <sheetFormatPr defaultRowHeight="14.4" x14ac:dyDescent="0.3"/>
  <cols>
    <col min="1" max="1" width="39.109375" style="1" customWidth="1"/>
    <col min="2" max="2" width="17.5546875" customWidth="1"/>
    <col min="3" max="3" width="24.44140625" customWidth="1"/>
    <col min="4" max="5" width="20.5546875" customWidth="1"/>
    <col min="6" max="6" width="18" customWidth="1"/>
    <col min="7" max="8" width="16.33203125" customWidth="1"/>
    <col min="9" max="9" width="15.6640625" customWidth="1"/>
    <col min="10" max="10" width="12.6640625" customWidth="1"/>
    <col min="11" max="11" width="21.5546875" customWidth="1"/>
    <col min="12" max="12" width="42.44140625" customWidth="1"/>
    <col min="13" max="13" width="22.5546875" customWidth="1"/>
  </cols>
  <sheetData>
    <row r="1" spans="1:11" ht="49.5" customHeight="1" thickBot="1" x14ac:dyDescent="0.35">
      <c r="A1" s="5" t="s">
        <v>125</v>
      </c>
      <c r="B1" s="214" t="str">
        <f>Ūdenssaimniec_ESOŠS_VĒRTĒJUMS!B1</f>
        <v>ULBROKA</v>
      </c>
      <c r="C1" s="215"/>
      <c r="D1" s="215"/>
      <c r="E1" s="58"/>
      <c r="F1" s="47"/>
    </row>
    <row r="2" spans="1:11" ht="21.75" customHeight="1" x14ac:dyDescent="0.3">
      <c r="A2" s="3"/>
      <c r="B2" s="4"/>
      <c r="C2" s="4"/>
      <c r="D2" s="4"/>
      <c r="E2" s="4"/>
    </row>
    <row r="3" spans="1:11" s="2" customFormat="1" ht="18" customHeight="1" x14ac:dyDescent="0.3">
      <c r="A3" s="212" t="s">
        <v>30</v>
      </c>
      <c r="B3" s="212"/>
      <c r="C3" s="212"/>
      <c r="D3" s="212"/>
      <c r="E3" s="59"/>
    </row>
    <row r="4" spans="1:11" ht="29.4" customHeight="1" x14ac:dyDescent="0.3">
      <c r="A4" s="31" t="s">
        <v>38</v>
      </c>
      <c r="B4" s="20">
        <v>134105</v>
      </c>
      <c r="C4" s="18"/>
      <c r="D4" s="11"/>
      <c r="E4" s="60"/>
      <c r="F4" s="116"/>
    </row>
    <row r="5" spans="1:11" ht="28.8" x14ac:dyDescent="0.3">
      <c r="A5" s="12" t="s">
        <v>31</v>
      </c>
      <c r="B5" s="20">
        <f>109020+4153+7193</f>
        <v>120366</v>
      </c>
      <c r="C5" s="24">
        <f>B5/B4</f>
        <v>0.89755042690429143</v>
      </c>
      <c r="D5" s="6"/>
      <c r="E5" s="61"/>
    </row>
    <row r="6" spans="1:11" ht="28.8" x14ac:dyDescent="0.3">
      <c r="A6" s="12" t="s">
        <v>79</v>
      </c>
      <c r="B6" s="20">
        <v>10912</v>
      </c>
      <c r="C6" s="19">
        <f>B6/B4</f>
        <v>8.1369076469930274E-2</v>
      </c>
      <c r="D6" s="6"/>
      <c r="E6" s="61"/>
      <c r="F6" s="47"/>
    </row>
    <row r="7" spans="1:11" ht="43.2" x14ac:dyDescent="0.3">
      <c r="A7" s="51" t="s">
        <v>84</v>
      </c>
      <c r="B7" s="25" t="s">
        <v>32</v>
      </c>
      <c r="C7" s="25" t="s">
        <v>33</v>
      </c>
      <c r="D7" s="25" t="s">
        <v>35</v>
      </c>
      <c r="E7" s="25" t="s">
        <v>121</v>
      </c>
      <c r="F7" s="25" t="s">
        <v>37</v>
      </c>
      <c r="G7" s="25" t="s">
        <v>36</v>
      </c>
      <c r="H7" s="25" t="s">
        <v>50</v>
      </c>
      <c r="I7" s="25" t="s">
        <v>39</v>
      </c>
      <c r="J7" s="25" t="s">
        <v>48</v>
      </c>
      <c r="K7" s="25" t="s">
        <v>49</v>
      </c>
    </row>
    <row r="8" spans="1:11" s="27" customFormat="1" ht="57.6" x14ac:dyDescent="0.3">
      <c r="A8" s="28" t="s">
        <v>134</v>
      </c>
      <c r="B8" s="32" t="s">
        <v>135</v>
      </c>
      <c r="C8" s="32">
        <v>2011</v>
      </c>
      <c r="D8" s="32">
        <v>630</v>
      </c>
      <c r="E8" s="32">
        <v>3781</v>
      </c>
      <c r="F8" s="32">
        <v>151863</v>
      </c>
      <c r="G8" s="32">
        <f>-I9</f>
        <v>0</v>
      </c>
      <c r="H8" s="32">
        <v>0.57140000000000002</v>
      </c>
      <c r="I8" s="73">
        <v>181183.06</v>
      </c>
      <c r="J8" s="72">
        <v>305.00299999999999</v>
      </c>
      <c r="K8" s="156" t="s">
        <v>209</v>
      </c>
    </row>
    <row r="9" spans="1:11" s="27" customFormat="1" x14ac:dyDescent="0.3">
      <c r="A9" s="28" t="s">
        <v>40</v>
      </c>
      <c r="B9" s="32"/>
      <c r="C9" s="32"/>
      <c r="D9" s="32"/>
      <c r="E9" s="32"/>
      <c r="F9" s="32"/>
      <c r="G9" s="32"/>
      <c r="H9" s="32"/>
      <c r="I9" s="32"/>
      <c r="J9" s="33" t="s">
        <v>184</v>
      </c>
      <c r="K9" s="119"/>
    </row>
    <row r="10" spans="1:11" s="27" customFormat="1" x14ac:dyDescent="0.3">
      <c r="A10" s="28" t="s">
        <v>41</v>
      </c>
      <c r="B10" s="32"/>
      <c r="C10" s="32"/>
      <c r="D10" s="32"/>
      <c r="E10" s="32"/>
      <c r="F10" s="32"/>
      <c r="G10" s="32"/>
      <c r="H10" s="32"/>
      <c r="I10" s="32"/>
      <c r="J10" s="33"/>
      <c r="K10" s="33"/>
    </row>
    <row r="11" spans="1:11" s="27" customFormat="1" ht="77.400000000000006" customHeight="1" x14ac:dyDescent="0.3">
      <c r="A11" s="67" t="s">
        <v>127</v>
      </c>
      <c r="B11" s="32" t="s">
        <v>210</v>
      </c>
      <c r="C11" s="26"/>
      <c r="D11" s="26"/>
      <c r="E11" s="26"/>
      <c r="F11" s="26"/>
      <c r="G11" s="26"/>
      <c r="H11" s="26"/>
      <c r="I11" s="26"/>
      <c r="J11" s="65"/>
      <c r="K11" s="65"/>
    </row>
    <row r="12" spans="1:11" s="27" customFormat="1" x14ac:dyDescent="0.3">
      <c r="A12" s="26"/>
      <c r="B12" s="26"/>
      <c r="C12" s="26"/>
      <c r="D12" s="26"/>
      <c r="E12" s="26"/>
      <c r="F12" s="26"/>
      <c r="G12" s="26"/>
      <c r="H12" s="26"/>
      <c r="I12" s="26"/>
      <c r="J12" s="65"/>
      <c r="K12" s="65"/>
    </row>
    <row r="13" spans="1:11" ht="46.95" customHeight="1" x14ac:dyDescent="0.3">
      <c r="A13" s="25" t="s">
        <v>34</v>
      </c>
      <c r="B13" s="25" t="s">
        <v>74</v>
      </c>
      <c r="C13" s="25" t="s">
        <v>122</v>
      </c>
      <c r="D13" s="25" t="s">
        <v>42</v>
      </c>
      <c r="E13" s="26"/>
      <c r="F13" s="27"/>
    </row>
    <row r="14" spans="1:11" x14ac:dyDescent="0.3">
      <c r="A14" s="216" t="s">
        <v>132</v>
      </c>
      <c r="B14" s="29" t="s">
        <v>43</v>
      </c>
      <c r="C14" s="34">
        <f>SUM(279+358+386+245)/4</f>
        <v>317</v>
      </c>
      <c r="D14" s="34">
        <f>SUM(17+20+27+25)/4</f>
        <v>22.25</v>
      </c>
      <c r="E14" s="62"/>
      <c r="F14" s="27"/>
    </row>
    <row r="15" spans="1:11" x14ac:dyDescent="0.3">
      <c r="A15" s="217"/>
      <c r="B15" s="29" t="s">
        <v>44</v>
      </c>
      <c r="C15" s="34">
        <f>SUM(798+1073+876+791)/4</f>
        <v>884.5</v>
      </c>
      <c r="D15" s="34">
        <f>AVERAGE(52+70+51+57)/4</f>
        <v>57.5</v>
      </c>
      <c r="E15" s="62"/>
      <c r="F15" s="27"/>
    </row>
    <row r="16" spans="1:11" x14ac:dyDescent="0.3">
      <c r="A16" s="217"/>
      <c r="B16" s="29" t="s">
        <v>45</v>
      </c>
      <c r="C16" s="34">
        <f>SUM(365+410+373+408)/4</f>
        <v>389</v>
      </c>
      <c r="D16" s="34">
        <f>SUM(37+41+37+41)/4</f>
        <v>39</v>
      </c>
      <c r="E16" s="62"/>
      <c r="F16" s="27"/>
    </row>
    <row r="17" spans="1:6" x14ac:dyDescent="0.3">
      <c r="A17" s="217"/>
      <c r="B17" s="29" t="s">
        <v>46</v>
      </c>
      <c r="C17" s="34">
        <f>SUM(62.1+134+67.4+128)/4</f>
        <v>97.875</v>
      </c>
      <c r="D17" s="34">
        <f>SUM(3.1+7+3.4+6)/4</f>
        <v>4.875</v>
      </c>
      <c r="E17" s="62"/>
      <c r="F17" s="27"/>
    </row>
    <row r="18" spans="1:6" x14ac:dyDescent="0.3">
      <c r="A18" s="217"/>
      <c r="B18" s="29" t="s">
        <v>47</v>
      </c>
      <c r="C18" s="34">
        <f>SUM(8.59+14.6+6.72+13.7)/4</f>
        <v>10.9025</v>
      </c>
      <c r="D18" s="34">
        <f>SUM(0.52+0.4+0.9+0.8)/4</f>
        <v>0.65500000000000003</v>
      </c>
      <c r="E18" s="62"/>
      <c r="F18" s="27"/>
    </row>
    <row r="19" spans="1:6" ht="28.8" x14ac:dyDescent="0.3">
      <c r="A19" s="218"/>
      <c r="B19" s="63" t="s">
        <v>133</v>
      </c>
      <c r="C19" s="34">
        <v>3170</v>
      </c>
      <c r="D19" s="18"/>
      <c r="E19" s="62"/>
      <c r="F19" s="27"/>
    </row>
    <row r="20" spans="1:6" ht="29.4" customHeight="1" x14ac:dyDescent="0.3">
      <c r="A20" s="219" t="s">
        <v>40</v>
      </c>
      <c r="B20" s="30" t="s">
        <v>43</v>
      </c>
      <c r="C20" s="35"/>
      <c r="D20" s="35"/>
      <c r="E20" s="62"/>
      <c r="F20" s="27"/>
    </row>
    <row r="21" spans="1:6" x14ac:dyDescent="0.3">
      <c r="A21" s="220"/>
      <c r="B21" s="30" t="s">
        <v>44</v>
      </c>
      <c r="C21" s="35"/>
      <c r="D21" s="35"/>
      <c r="E21" s="62"/>
      <c r="F21" s="27"/>
    </row>
    <row r="22" spans="1:6" x14ac:dyDescent="0.3">
      <c r="A22" s="220"/>
      <c r="B22" s="30" t="s">
        <v>45</v>
      </c>
      <c r="C22" s="35"/>
      <c r="D22" s="35"/>
      <c r="E22" s="62"/>
      <c r="F22" s="27"/>
    </row>
    <row r="23" spans="1:6" x14ac:dyDescent="0.3">
      <c r="A23" s="220"/>
      <c r="B23" s="30" t="s">
        <v>46</v>
      </c>
      <c r="C23" s="35"/>
      <c r="D23" s="35"/>
      <c r="E23" s="62"/>
      <c r="F23" s="27"/>
    </row>
    <row r="24" spans="1:6" x14ac:dyDescent="0.3">
      <c r="A24" s="220"/>
      <c r="B24" s="30" t="s">
        <v>47</v>
      </c>
      <c r="C24" s="35"/>
      <c r="D24" s="35"/>
      <c r="E24" s="62"/>
      <c r="F24" s="27"/>
    </row>
    <row r="25" spans="1:6" ht="28.8" x14ac:dyDescent="0.3">
      <c r="A25" s="221"/>
      <c r="B25" s="63" t="s">
        <v>123</v>
      </c>
      <c r="C25" s="35"/>
      <c r="D25" s="18"/>
    </row>
  </sheetData>
  <mergeCells count="4">
    <mergeCell ref="B1:D1"/>
    <mergeCell ref="A3:D3"/>
    <mergeCell ref="A14:A19"/>
    <mergeCell ref="A20:A25"/>
  </mergeCells>
  <pageMargins left="0.7" right="0.7" top="0.75" bottom="0.75" header="0.3" footer="0.3"/>
  <pageSetup paperSize="9" scale="58" orientation="landscape"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6"/>
  <sheetViews>
    <sheetView view="pageBreakPreview" zoomScale="60" zoomScaleNormal="90" workbookViewId="0">
      <selection activeCell="D15" sqref="D15"/>
    </sheetView>
  </sheetViews>
  <sheetFormatPr defaultRowHeight="14.4" x14ac:dyDescent="0.3"/>
  <cols>
    <col min="1" max="1" width="53.44140625" style="1" customWidth="1"/>
    <col min="2" max="2" width="42.6640625" customWidth="1"/>
    <col min="3" max="3" width="27.109375" customWidth="1"/>
    <col min="4" max="4" width="18" customWidth="1"/>
    <col min="5" max="6" width="16.33203125" customWidth="1"/>
    <col min="7" max="7" width="14.33203125" customWidth="1"/>
    <col min="8" max="8" width="12.6640625" customWidth="1"/>
    <col min="9" max="9" width="11.44140625" customWidth="1"/>
    <col min="10" max="10" width="42.44140625" customWidth="1"/>
    <col min="11" max="11" width="22.5546875" customWidth="1"/>
  </cols>
  <sheetData>
    <row r="1" spans="1:4" ht="49.5" customHeight="1" thickBot="1" x14ac:dyDescent="0.35">
      <c r="A1" s="5" t="s">
        <v>125</v>
      </c>
      <c r="B1" s="214" t="s">
        <v>163</v>
      </c>
      <c r="C1" s="215"/>
      <c r="D1" s="47"/>
    </row>
    <row r="2" spans="1:4" ht="21.75" customHeight="1" x14ac:dyDescent="0.3">
      <c r="A2" s="3"/>
      <c r="B2" s="4"/>
      <c r="C2" s="4"/>
    </row>
    <row r="3" spans="1:4" s="2" customFormat="1" ht="18" customHeight="1" x14ac:dyDescent="0.3">
      <c r="A3" s="212" t="s">
        <v>56</v>
      </c>
      <c r="B3" s="212"/>
      <c r="C3" s="212"/>
    </row>
    <row r="4" spans="1:4" s="38" customFormat="1" ht="30" customHeight="1" x14ac:dyDescent="0.3">
      <c r="A4" s="39" t="s">
        <v>54</v>
      </c>
      <c r="B4" s="40" t="s">
        <v>130</v>
      </c>
      <c r="C4" s="18"/>
    </row>
    <row r="5" spans="1:4" s="38" customFormat="1" ht="30" customHeight="1" x14ac:dyDescent="0.3">
      <c r="A5" s="39" t="s">
        <v>55</v>
      </c>
      <c r="B5" s="20">
        <v>7962773</v>
      </c>
      <c r="C5" s="18"/>
    </row>
    <row r="6" spans="1:4" s="38" customFormat="1" ht="48" customHeight="1" x14ac:dyDescent="0.3">
      <c r="A6" s="39" t="s">
        <v>93</v>
      </c>
      <c r="B6" s="20" t="s">
        <v>204</v>
      </c>
      <c r="C6" s="18"/>
      <c r="D6" s="37"/>
    </row>
    <row r="7" spans="1:4" s="38" customFormat="1" ht="30" customHeight="1" x14ac:dyDescent="0.3">
      <c r="A7" s="39" t="s">
        <v>92</v>
      </c>
      <c r="B7" s="20" t="s">
        <v>204</v>
      </c>
      <c r="C7" s="18"/>
      <c r="D7" s="37"/>
    </row>
    <row r="8" spans="1:4" s="38" customFormat="1" ht="28.8" x14ac:dyDescent="0.3">
      <c r="A8" s="39" t="s">
        <v>75</v>
      </c>
      <c r="B8" s="20" t="s">
        <v>204</v>
      </c>
      <c r="C8" s="18"/>
      <c r="D8" s="37"/>
    </row>
    <row r="9" spans="1:4" s="38" customFormat="1" x14ac:dyDescent="0.3">
      <c r="A9" s="43"/>
      <c r="B9" s="44"/>
      <c r="C9" s="44"/>
      <c r="D9" s="37"/>
    </row>
    <row r="10" spans="1:4" ht="29.4" customHeight="1" x14ac:dyDescent="0.3">
      <c r="A10" s="31" t="s">
        <v>51</v>
      </c>
      <c r="B10" s="84">
        <v>0.7681</v>
      </c>
      <c r="C10" s="153" t="s">
        <v>183</v>
      </c>
      <c r="D10" s="36"/>
    </row>
    <row r="11" spans="1:4" x14ac:dyDescent="0.3">
      <c r="A11" s="12" t="s">
        <v>53</v>
      </c>
      <c r="B11" s="84">
        <v>0.2989</v>
      </c>
      <c r="C11" s="24">
        <f>B11/B10</f>
        <v>0.38914203879703163</v>
      </c>
    </row>
    <row r="12" spans="1:4" x14ac:dyDescent="0.3">
      <c r="A12" s="12" t="s">
        <v>52</v>
      </c>
      <c r="B12" s="84">
        <v>0.46920000000000001</v>
      </c>
      <c r="C12" s="19">
        <f>B12/B10</f>
        <v>0.61085796120296831</v>
      </c>
    </row>
    <row r="13" spans="1:4" ht="28.8" x14ac:dyDescent="0.3">
      <c r="A13" s="41" t="s">
        <v>124</v>
      </c>
      <c r="B13" s="20">
        <v>31.45</v>
      </c>
      <c r="C13" s="154" t="s">
        <v>205</v>
      </c>
    </row>
    <row r="14" spans="1:4" x14ac:dyDescent="0.3">
      <c r="A14" s="41" t="s">
        <v>94</v>
      </c>
      <c r="B14" s="20">
        <v>112291</v>
      </c>
      <c r="C14" s="18"/>
    </row>
    <row r="15" spans="1:4" x14ac:dyDescent="0.3">
      <c r="A15" s="56" t="s">
        <v>95</v>
      </c>
      <c r="B15" s="23">
        <v>185996</v>
      </c>
      <c r="C15" s="18"/>
    </row>
    <row r="16" spans="1:4" ht="28.8" x14ac:dyDescent="0.3">
      <c r="A16" s="54" t="s">
        <v>60</v>
      </c>
      <c r="B16" s="155" t="s">
        <v>207</v>
      </c>
      <c r="C16" s="55"/>
      <c r="D16" s="36"/>
    </row>
    <row r="17" spans="1:4" ht="36.75" customHeight="1" x14ac:dyDescent="0.3">
      <c r="A17" s="54" t="s">
        <v>19</v>
      </c>
      <c r="B17" s="52" t="s">
        <v>140</v>
      </c>
      <c r="C17" s="55"/>
    </row>
    <row r="18" spans="1:4" ht="36" customHeight="1" x14ac:dyDescent="0.3">
      <c r="A18" s="54" t="s">
        <v>80</v>
      </c>
      <c r="B18" s="155" t="s">
        <v>208</v>
      </c>
      <c r="C18" s="55"/>
      <c r="D18" s="47"/>
    </row>
    <row r="19" spans="1:4" ht="15.6" customHeight="1" x14ac:dyDescent="0.3">
      <c r="A19" s="222" t="s">
        <v>57</v>
      </c>
      <c r="B19" s="223"/>
      <c r="C19" s="222"/>
    </row>
    <row r="20" spans="1:4" x14ac:dyDescent="0.3">
      <c r="A20" s="31" t="s">
        <v>58</v>
      </c>
      <c r="B20" s="20">
        <v>0.51370000000000005</v>
      </c>
      <c r="C20" t="s">
        <v>206</v>
      </c>
    </row>
    <row r="21" spans="1:4" x14ac:dyDescent="0.3">
      <c r="A21" s="41" t="s">
        <v>96</v>
      </c>
      <c r="B21" s="20">
        <v>70208</v>
      </c>
      <c r="C21" s="18"/>
    </row>
    <row r="22" spans="1:4" x14ac:dyDescent="0.3">
      <c r="A22" s="41" t="s">
        <v>97</v>
      </c>
      <c r="B22" s="20">
        <v>125490</v>
      </c>
      <c r="C22" s="18"/>
    </row>
    <row r="23" spans="1:4" ht="28.8" x14ac:dyDescent="0.3">
      <c r="A23" s="42" t="s">
        <v>59</v>
      </c>
      <c r="B23" s="155" t="s">
        <v>207</v>
      </c>
      <c r="C23" s="18"/>
    </row>
    <row r="24" spans="1:4" ht="28.8" x14ac:dyDescent="0.3">
      <c r="A24" s="42" t="s">
        <v>19</v>
      </c>
      <c r="B24" s="52" t="s">
        <v>140</v>
      </c>
      <c r="C24" s="18"/>
    </row>
    <row r="25" spans="1:4" ht="37.5" customHeight="1" x14ac:dyDescent="0.3">
      <c r="A25" s="42" t="s">
        <v>61</v>
      </c>
      <c r="B25" s="155" t="s">
        <v>208</v>
      </c>
      <c r="C25" s="18"/>
    </row>
    <row r="26" spans="1:4" x14ac:dyDescent="0.3">
      <c r="A26" s="47"/>
    </row>
  </sheetData>
  <mergeCells count="3">
    <mergeCell ref="B1:C1"/>
    <mergeCell ref="A3:C3"/>
    <mergeCell ref="A19:C19"/>
  </mergeCells>
  <pageMargins left="0.7" right="0.7" top="0.75" bottom="0.75" header="0.3" footer="0.3"/>
  <pageSetup paperSize="9" scale="75" orientation="landscape"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Investiciju_plans_POST2020</vt:lpstr>
      <vt:lpstr>Par aglo. un dec.kan.</vt:lpstr>
      <vt:lpstr>Ūdenssaimniec_ESOŠS_VĒRTĒJUMS</vt:lpstr>
      <vt:lpstr>NAI_esošais_vērtējums</vt:lpstr>
      <vt:lpstr>Ekonomiskais_novērtējums</vt:lpstr>
      <vt:lpstr>Investiciju_plans_POST2020!Print_Area</vt:lpstr>
      <vt:lpstr>'Par aglo. un dec.kan.'!Print_Area</vt:lpstr>
      <vt:lpstr>Ūdenssaimniec_ESOŠS_VĒRTĒJUMS!Print_Area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2020-04-20T10:09:33Z</dcterms:modified>
</cp:coreProperties>
</file>