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filterPrivacy="1" defaultThemeVersion="124226"/>
  <xr:revisionPtr revIDLastSave="0" documentId="13_ncr:1_{0CE63EB1-2AF3-419C-8E1C-86A5E660BB3D}" xr6:coauthVersionLast="36" xr6:coauthVersionMax="45" xr10:uidLastSave="{00000000-0000-0000-0000-000000000000}"/>
  <bookViews>
    <workbookView xWindow="0" yWindow="0" windowWidth="23040" windowHeight="9060" tabRatio="685"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Investiciju_plans_POST2020!$A$1:$H$141</definedName>
    <definedName name="_xlnm.Print_Area" localSheetId="2">Ūdenssaimniec_ESOŠS_VĒRTĒJUMS!$A$1:$H$50</definedName>
  </definedNames>
  <calcPr calcId="191029"/>
</workbook>
</file>

<file path=xl/calcChain.xml><?xml version="1.0" encoding="utf-8"?>
<calcChain xmlns="http://schemas.openxmlformats.org/spreadsheetml/2006/main">
  <c r="F18" i="1" l="1"/>
  <c r="B1" i="2" l="1"/>
  <c r="D129" i="1" l="1"/>
  <c r="B127" i="1"/>
  <c r="D127" i="1"/>
  <c r="C11" i="9"/>
  <c r="C5" i="8" l="1"/>
  <c r="D133" i="1" l="1"/>
  <c r="B133" i="1"/>
  <c r="F103" i="1"/>
  <c r="F102" i="1" s="1"/>
  <c r="D119" i="1"/>
  <c r="B115" i="1"/>
  <c r="B103" i="1"/>
  <c r="B102" i="1" s="1"/>
  <c r="F12" i="1"/>
  <c r="B28" i="1"/>
  <c r="B20" i="1"/>
  <c r="B12" i="1"/>
  <c r="B45" i="1"/>
  <c r="B61" i="1"/>
  <c r="B75" i="1"/>
  <c r="D26" i="1"/>
  <c r="B44" i="1" l="1"/>
  <c r="H122" i="1"/>
  <c r="H121" i="1"/>
  <c r="H120" i="1"/>
  <c r="H119" i="1"/>
  <c r="H118" i="1"/>
  <c r="H117" i="1"/>
  <c r="H116" i="1"/>
  <c r="H115" i="1"/>
  <c r="H113" i="1"/>
  <c r="H112" i="1"/>
  <c r="H109" i="1"/>
  <c r="H108" i="1"/>
  <c r="H106" i="1"/>
  <c r="H104" i="1"/>
  <c r="H105" i="1"/>
  <c r="H107" i="1"/>
  <c r="H110" i="1"/>
  <c r="H111" i="1"/>
  <c r="H114" i="1"/>
  <c r="H123" i="1"/>
  <c r="H54" i="1"/>
  <c r="H55" i="1"/>
  <c r="H56" i="1"/>
  <c r="H53" i="1"/>
  <c r="H47" i="1"/>
  <c r="H48" i="1"/>
  <c r="H46" i="1"/>
  <c r="F45" i="1"/>
  <c r="F52" i="1"/>
  <c r="F40" i="1"/>
  <c r="B40" i="1"/>
  <c r="B36" i="1"/>
  <c r="H19" i="1"/>
  <c r="H20" i="1"/>
  <c r="H13" i="1"/>
  <c r="H14" i="1"/>
  <c r="H15" i="1"/>
  <c r="H16" i="1"/>
  <c r="H49" i="1"/>
  <c r="D72" i="1"/>
  <c r="D73" i="1"/>
  <c r="D22" i="1"/>
  <c r="D23" i="1"/>
  <c r="D24" i="1"/>
  <c r="D25" i="1"/>
  <c r="D21" i="1"/>
  <c r="D15" i="1"/>
  <c r="D16" i="1"/>
  <c r="D17" i="1"/>
  <c r="D59" i="1"/>
  <c r="D14" i="1"/>
  <c r="D13" i="1"/>
  <c r="F44" i="1" l="1"/>
  <c r="H18" i="1"/>
  <c r="H103" i="1"/>
  <c r="D20" i="1"/>
  <c r="H12" i="1"/>
  <c r="H52" i="1"/>
  <c r="H45" i="1"/>
  <c r="H44" i="1" l="1"/>
  <c r="H11" i="1"/>
  <c r="D33" i="1"/>
  <c r="D32" i="1"/>
  <c r="D31" i="1"/>
  <c r="D30" i="1"/>
  <c r="D29" i="1"/>
  <c r="D18" i="1"/>
  <c r="D12" i="1" s="1"/>
  <c r="D77" i="1"/>
  <c r="D76" i="1"/>
  <c r="D116" i="1"/>
  <c r="D104" i="1"/>
  <c r="B90" i="1"/>
  <c r="D98" i="1"/>
  <c r="D97" i="1"/>
  <c r="D38" i="1"/>
  <c r="D36" i="1" s="1"/>
  <c r="D96" i="1"/>
  <c r="D95" i="1"/>
  <c r="D94" i="1"/>
  <c r="D93" i="1"/>
  <c r="D92" i="1"/>
  <c r="D91" i="1"/>
  <c r="D88" i="1"/>
  <c r="D87" i="1"/>
  <c r="D86" i="1"/>
  <c r="D85" i="1"/>
  <c r="D84" i="1"/>
  <c r="D83" i="1"/>
  <c r="D82" i="1"/>
  <c r="D81" i="1"/>
  <c r="D80" i="1"/>
  <c r="D79" i="1"/>
  <c r="D78" i="1"/>
  <c r="D71" i="1"/>
  <c r="D70" i="1"/>
  <c r="D69" i="1"/>
  <c r="D68" i="1"/>
  <c r="D67" i="1"/>
  <c r="D66" i="1"/>
  <c r="D65" i="1"/>
  <c r="D64" i="1"/>
  <c r="D63" i="1"/>
  <c r="D62" i="1"/>
  <c r="D58" i="1"/>
  <c r="D57" i="1"/>
  <c r="D56" i="1"/>
  <c r="D55" i="1"/>
  <c r="D54" i="1"/>
  <c r="D53" i="1"/>
  <c r="D52" i="1"/>
  <c r="D51" i="1"/>
  <c r="D50" i="1"/>
  <c r="D49" i="1"/>
  <c r="D48" i="1"/>
  <c r="D47" i="1"/>
  <c r="D46" i="1"/>
  <c r="D28" i="1" l="1"/>
  <c r="D75" i="1"/>
  <c r="D61" i="1"/>
  <c r="D45" i="1"/>
  <c r="D90" i="1"/>
  <c r="D89" i="1" s="1"/>
  <c r="B11" i="1"/>
  <c r="D44" i="1" l="1"/>
  <c r="H40" i="1"/>
  <c r="D138" i="1"/>
  <c r="D126" i="1" s="1"/>
  <c r="B119" i="1"/>
  <c r="D117" i="1"/>
  <c r="D115" i="1" s="1"/>
  <c r="D114" i="1"/>
  <c r="D113" i="1"/>
  <c r="D112" i="1"/>
  <c r="D111" i="1"/>
  <c r="D110" i="1"/>
  <c r="D109" i="1"/>
  <c r="D108" i="1"/>
  <c r="D107" i="1"/>
  <c r="D106" i="1"/>
  <c r="D105" i="1"/>
  <c r="D40" i="1"/>
  <c r="D103" i="1" l="1"/>
  <c r="D102" i="1" s="1"/>
  <c r="C6" i="7" l="1"/>
  <c r="H126" i="1" l="1"/>
  <c r="H102" i="1"/>
  <c r="H89" i="1"/>
  <c r="H35" i="1"/>
  <c r="C26" i="7" l="1"/>
  <c r="C25" i="7"/>
  <c r="B1" i="9"/>
  <c r="B1" i="8"/>
  <c r="C12" i="9"/>
  <c r="C6" i="8"/>
  <c r="C9" i="7"/>
  <c r="D9" i="7"/>
  <c r="B9" i="7"/>
  <c r="C7" i="7"/>
  <c r="D35" i="1" l="1"/>
  <c r="D11" i="1" l="1"/>
</calcChain>
</file>

<file path=xl/sharedStrings.xml><?xml version="1.0" encoding="utf-8"?>
<sst xmlns="http://schemas.openxmlformats.org/spreadsheetml/2006/main" count="425" uniqueCount="295">
  <si>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</si>
  <si>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</si>
  <si>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</si>
  <si>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</si>
  <si>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</si>
  <si>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</si>
  <si>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</si>
  <si>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</si>
  <si>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</si>
  <si>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</si>
  <si>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</si>
  <si>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</si>
  <si>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</si>
  <si>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</si>
  <si>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</si>
  <si>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</si>
  <si>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</si>
  <si>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</si>
  <si>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</si>
  <si>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</si>
  <si>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</si>
  <si>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</si>
  <si>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</si>
  <si>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</si>
  <si>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</si>
  <si>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</si>
  <si>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</si>
  <si>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</si>
  <si>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</si>
  <si>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</si>
  <si>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</si>
  <si>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</si>
  <si>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</si>
  <si>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</si>
  <si>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</si>
  <si>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</si>
  <si>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</si>
  <si>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</si>
  <si>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</si>
  <si>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</si>
  <si>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</si>
  <si>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</si>
  <si>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</si>
  <si>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</si>
  <si>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</si>
  <si>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</si>
  <si>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</si>
  <si>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</si>
  <si>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</si>
  <si>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</si>
  <si>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</si>
  <si>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</si>
  <si>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</si>
  <si>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</si>
  <si>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</si>
  <si>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</si>
  <si>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</si>
  <si>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</si>
  <si>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</si>
  <si>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</si>
  <si>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</si>
  <si>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</si>
  <si>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</si>
  <si>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</si>
  <si>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</si>
  <si>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</si>
  <si>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</si>
  <si>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</si>
  <si>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</si>
  <si>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</si>
  <si>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</si>
  <si>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</si>
  <si>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</si>
  <si>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</si>
  <si>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</si>
  <si>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</si>
  <si>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</si>
  <si>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</si>
  <si>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</si>
  <si>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</si>
  <si>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</si>
  <si>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</si>
  <si>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</si>
  <si>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</si>
  <si>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</si>
  <si>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</si>
  <si>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</si>
  <si>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</si>
  <si>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</si>
  <si>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</si>
  <si>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</si>
  <si>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</si>
  <si>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</si>
  <si>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</si>
  <si>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</si>
  <si>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</si>
  <si>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</si>
  <si>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</si>
  <si>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</si>
  <si>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</si>
  <si>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</si>
  <si>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</si>
  <si>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</si>
  <si>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</si>
  <si>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</si>
  <si>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</si>
  <si>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</si>
  <si>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</si>
  <si>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</si>
  <si>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</si>
  <si>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</si>
  <si>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</si>
  <si>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</si>
  <si>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</si>
  <si>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</si>
  <si>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</si>
  <si>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</si>
  <si>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</si>
  <si>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</si>
  <si>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</si>
  <si>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</si>
  <si>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</si>
  <si>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</si>
  <si>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</si>
  <si>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</si>
  <si>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</si>
  <si>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</si>
  <si>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</si>
  <si>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</si>
  <si>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</si>
  <si>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</si>
  <si>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</si>
  <si>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</si>
  <si>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</si>
  <si>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</si>
  <si>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</si>
  <si>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</si>
  <si>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</si>
  <si>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</si>
  <si>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</si>
  <si>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</si>
  <si>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2011.gada 26.maijā TND lēmums par aglomerācijas noteikšanu un iesniegšanu VARAM un TND</t>
  </si>
  <si>
    <t xml:space="preserve">Šobrīd atvērts TP 2011-2023.gadam grozījumu veikšanai - nosūtīta informācija iekļaušanai </t>
  </si>
  <si>
    <t>Jā</t>
  </si>
  <si>
    <t>Centra ūdensapgādes sistēma</t>
  </si>
  <si>
    <t>Tukuma ūdens</t>
  </si>
  <si>
    <t>Jauntukuma ūdensapgādes sistēma</t>
  </si>
  <si>
    <t>Lauktehnikas ūdensapgādes sistēma</t>
  </si>
  <si>
    <t>akas no 1968.gada</t>
  </si>
  <si>
    <t>akas no 1973.gada</t>
  </si>
  <si>
    <t>akas no 1966.gada</t>
  </si>
  <si>
    <t>pēc atļaujas 2767 m3/dn</t>
  </si>
  <si>
    <t>pēc atļaujas 900 m3/dn</t>
  </si>
  <si>
    <t>pēc atļaujas 400 m3/dn</t>
  </si>
  <si>
    <t>2002 rezervuāri, 2012 ŪT rekonstrukcija</t>
  </si>
  <si>
    <t>2012 ŪT rekonstrukcija, 2012 jauni rezervuāri</t>
  </si>
  <si>
    <t>2012 jauni rezervuāri</t>
  </si>
  <si>
    <t>Kopējais uz NAI novadītais notekūdeņu apjoms aglomerācijā 2018gadā, m3/gadā</t>
  </si>
  <si>
    <t>Tukuma NAI "TĪLE"</t>
  </si>
  <si>
    <t>1999/2012</t>
  </si>
  <si>
    <t>Kopējā ienākošā slodze, CE, 2019.g.</t>
  </si>
  <si>
    <t>Asenizācijas pieņemšanas stacija</t>
  </si>
  <si>
    <t>Lielā iela</t>
  </si>
  <si>
    <t>Pārupes, Slocenes, Ausekļa</t>
  </si>
  <si>
    <t>Pils, Rīgas, Durbes</t>
  </si>
  <si>
    <t>Smilšu ielas kolektors</t>
  </si>
  <si>
    <t>Pauzera pļava</t>
  </si>
  <si>
    <t>Pasta iela</t>
  </si>
  <si>
    <t>Meža iela</t>
  </si>
  <si>
    <t>Spartaka iela</t>
  </si>
  <si>
    <t>Durbes iela</t>
  </si>
  <si>
    <t>Talsu iela</t>
  </si>
  <si>
    <t>Zemgales iela</t>
  </si>
  <si>
    <t>Durbes KSS spiedvadi</t>
  </si>
  <si>
    <t>Lielās ielas KSS spiedvadi</t>
  </si>
  <si>
    <t>Birztalas ielas KSS</t>
  </si>
  <si>
    <t>Lielā ielas KSS</t>
  </si>
  <si>
    <t>Durbes ielas KSS</t>
  </si>
  <si>
    <t xml:space="preserve">Tīles KSS </t>
  </si>
  <si>
    <t>Iekārtu (sūkņu, mikseru) nomaiņa ar energoefektīvākām iekārtām</t>
  </si>
  <si>
    <t>Aerācijas nomaiņa ar energoefektīvāku tehnoloģiju</t>
  </si>
  <si>
    <t>Automātikas, elektroapgādes, kontroles iekārtu nomaiņa</t>
  </si>
  <si>
    <t>Dūņu apstrāde</t>
  </si>
  <si>
    <t>Nosegtu dūņu lauku izbūve</t>
  </si>
  <si>
    <t>Jauns urbums Centra ŪS</t>
  </si>
  <si>
    <t>Jauns urbums Jauntukuma ŪS</t>
  </si>
  <si>
    <t>Jauns urbums Lauktehnikas ŪS</t>
  </si>
  <si>
    <t>Raudas iela, DN300</t>
  </si>
  <si>
    <t>Raudas iela, DN200</t>
  </si>
  <si>
    <t>Ozolu iela, DN200 un uz torni</t>
  </si>
  <si>
    <t>Celtnieku iela, DN150</t>
  </si>
  <si>
    <t>Spartaka iela, DN150</t>
  </si>
  <si>
    <t>Baložu iela, DN200</t>
  </si>
  <si>
    <t>Rīgas iela, DN200</t>
  </si>
  <si>
    <t>Pils iela, DN200</t>
  </si>
  <si>
    <t>Pasta iela, DN100</t>
  </si>
  <si>
    <t>Elizabetes iela, DN150</t>
  </si>
  <si>
    <t>Lielā iela, DN100</t>
  </si>
  <si>
    <t>Talsu iela, DN100</t>
  </si>
  <si>
    <t>Rīgas iela, DN100</t>
  </si>
  <si>
    <t>Valguma iela, DN100</t>
  </si>
  <si>
    <t>Saules iela, DN100</t>
  </si>
  <si>
    <t>Aviācijas iela, DN150</t>
  </si>
  <si>
    <t>Robežu iela</t>
  </si>
  <si>
    <t>Zemītes iela 10</t>
  </si>
  <si>
    <t>Tirgus iela 22a</t>
  </si>
  <si>
    <t>Zaļā iela 6</t>
  </si>
  <si>
    <t>Ūdens iela 1,3,5</t>
  </si>
  <si>
    <t>1 (5)</t>
  </si>
  <si>
    <t>1 (3)</t>
  </si>
  <si>
    <t>Durbes iela 38,40</t>
  </si>
  <si>
    <t>Spāru iela 5,7</t>
  </si>
  <si>
    <t>2 (6)</t>
  </si>
  <si>
    <t>3 (13)</t>
  </si>
  <si>
    <t>Miera iela 5</t>
  </si>
  <si>
    <t>1 (8)</t>
  </si>
  <si>
    <t>Avotu iela 6</t>
  </si>
  <si>
    <t>1 (7)</t>
  </si>
  <si>
    <t>Raudas iela 76,78,80</t>
  </si>
  <si>
    <t>3(10)</t>
  </si>
  <si>
    <t>Elizabetes iela 2</t>
  </si>
  <si>
    <t>5(7)</t>
  </si>
  <si>
    <t>5(18)</t>
  </si>
  <si>
    <t>4 (2)</t>
  </si>
  <si>
    <t>Strazdu 7,8,9</t>
  </si>
  <si>
    <t>Ūdens iela</t>
  </si>
  <si>
    <t>Līdums</t>
  </si>
  <si>
    <t>Pārupe</t>
  </si>
  <si>
    <t>Jelgavas, Pļavas</t>
  </si>
  <si>
    <t>Priežu</t>
  </si>
  <si>
    <t>Sila iela</t>
  </si>
  <si>
    <t>Zemītes 10</t>
  </si>
  <si>
    <t>Stacijas 32,34</t>
  </si>
  <si>
    <t>Senču 5, 7, 9</t>
  </si>
  <si>
    <t>Pavārkalna 15, Mednieku 23</t>
  </si>
  <si>
    <t>Liepkalni</t>
  </si>
  <si>
    <t>Raudas 76-80</t>
  </si>
  <si>
    <t>Raudas 68</t>
  </si>
  <si>
    <t>Zemeņu</t>
  </si>
  <si>
    <t>Klusā ar KSS</t>
  </si>
  <si>
    <t>Tīles 17,19</t>
  </si>
  <si>
    <t>Durbes 38, 40</t>
  </si>
  <si>
    <t>Rūpniecības iela</t>
  </si>
  <si>
    <t>15 (30)</t>
  </si>
  <si>
    <t>7 (19)</t>
  </si>
  <si>
    <t>10(59)</t>
  </si>
  <si>
    <t>8(19)</t>
  </si>
  <si>
    <t>3(7)</t>
  </si>
  <si>
    <t>2 (15)</t>
  </si>
  <si>
    <t>3(5)</t>
  </si>
  <si>
    <t>2 (5)</t>
  </si>
  <si>
    <t>5(15)</t>
  </si>
  <si>
    <t>2(7)</t>
  </si>
  <si>
    <t>3(12)</t>
  </si>
  <si>
    <t>2(6)</t>
  </si>
  <si>
    <t>4(17)</t>
  </si>
  <si>
    <t>Klusā</t>
  </si>
  <si>
    <t>2 (20)</t>
  </si>
  <si>
    <t>Laubītes iela, DN200</t>
  </si>
  <si>
    <t>Jelgavas iela</t>
  </si>
  <si>
    <t>Veidenbauma iela DN100</t>
  </si>
  <si>
    <t>Meža iela DN100</t>
  </si>
  <si>
    <t>Smilšu iela DN200</t>
  </si>
  <si>
    <t>30(68)*</t>
  </si>
  <si>
    <t>3 (8)</t>
  </si>
  <si>
    <t>1(1)</t>
  </si>
  <si>
    <t>Rīta iela 3,4</t>
  </si>
  <si>
    <t>2 (2)</t>
  </si>
  <si>
    <t>30(89)*</t>
  </si>
  <si>
    <t>8 (41)</t>
  </si>
  <si>
    <t>Meža iela 17, 21</t>
  </si>
  <si>
    <t>17(70)*</t>
  </si>
  <si>
    <t>75(235)</t>
  </si>
  <si>
    <t>Līdz 2021.gada 1.janvārim īpašniekam jāiesniedz pieteikums reģistram. Pēc MK noteikumiem pabeidz reģistra izvedi 2021.gada 31.decembrī</t>
  </si>
  <si>
    <t>Notekūdeņu attīrīšanas iekārtas rekonstrukcija bez jaudas palielināšanas</t>
  </si>
  <si>
    <r>
      <t>Notekūdeņu uzkrāšanas rezervuārs pirms Durbes KSS, 500m</t>
    </r>
    <r>
      <rPr>
        <i/>
        <vertAlign val="superscript"/>
        <sz val="10"/>
        <color theme="1"/>
        <rFont val="Calibri"/>
        <family val="2"/>
        <charset val="186"/>
        <scheme val="minor"/>
      </rPr>
      <t>3</t>
    </r>
  </si>
  <si>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</si>
  <si>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</si>
  <si>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</si>
  <si>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</si>
  <si>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TUKUMS</t>
  </si>
  <si>
    <t>zanda@tukumaudens.lv</t>
  </si>
  <si>
    <t>25.02.2020.</t>
  </si>
  <si>
    <t>Ainārs Feldmanis</t>
  </si>
  <si>
    <t>SIA "Tukuma ūdens"</t>
  </si>
  <si>
    <t>Tarifs sedz visas nepieciešamās izmaksas</t>
  </si>
  <si>
    <t>Uzņēmums no pašu līdzekļiem un ieņēmumiem no pakalpojuma sniegšanas</t>
  </si>
  <si>
    <t>Uzņēmumam ir attīstības plāns</t>
  </si>
  <si>
    <t>slapjās dūņas</t>
  </si>
  <si>
    <t>Ir viena centrifūga, kas strādā nepārtraukti. Dūņas tie izvestas uz bigāzes staciju Jaunbērzē. Jāmaksā par vešanu un dūņu nodošanu</t>
  </si>
  <si>
    <t>NAI darbības jaudas nepietiekošas, nespēj attīrīt ienākošo piesārņojuma slodzi</t>
  </si>
  <si>
    <t>Tukuma novada domes saistošie noteikumi spēkā no 2010.gada, jauni no 2017.gada - katru gadu pieslēdz 5-10 mājas izmantojot pašvaldību sniegto atbalstu</t>
  </si>
  <si>
    <t>Blakus aglomerācijas robežai ir vairākas ielas un rajoni, kur iespējams ir ekonomiski pamatoti veikt tīklu paplašināšanu</t>
  </si>
  <si>
    <t xml:space="preserve"> 21018.gada 25.oktobris SN NR.17</t>
  </si>
  <si>
    <t>Par reģistra ieviešanu un uzturēšanu atbildīga Tukuma novada dome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</si>
</sst>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i/>
      <sz val="9"/>
      <name val="Calibri"/>
      <family val="2"/>
      <scheme val="minor"/>
    </font>
    <font>
      <b/>
      <i/>
      <sz val="10"/>
      <color theme="1"/>
      <name val="Calibri"/>
      <family val="2"/>
      <charset val="186"/>
      <scheme val="minor"/>
    </font>
    <font>
      <b/>
      <sz val="11"/>
      <color theme="1"/>
      <name val="Times New Roman"/>
      <family val="1"/>
      <charset val="186"/>
    </font>
    <font>
      <i/>
      <vertAlign val="superscript"/>
      <sz val="10"/>
      <color theme="1"/>
      <name val="Calibri"/>
      <family val="2"/>
      <charset val="186"/>
      <scheme val="minor"/>
    </font>
    <font>
      <u/>
      <sz val="11"/>
      <color theme="10"/>
      <name val="Calibri"/>
      <family val="2"/>
      <scheme val="minor"/>
    </font>
    <font>
      <u/>
      <sz val="12"/>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2" fillId="0" borderId="0"/>
    <xf numFmtId="0" fontId="28" fillId="0" borderId="0" applyNumberFormat="0" applyFill="0" applyBorder="0" applyAlignment="0" applyProtection="0"/>
  </cellStyleXfs>
  <cellXfs count="257">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4" fillId="0" borderId="1" xfId="0" applyFont="1" applyBorder="1" applyAlignment="1">
      <alignment horizontal="right" vertical="top" wrapText="1"/>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2"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0" fillId="0" borderId="0" xfId="0" applyBorder="1" applyAlignment="1">
      <alignment horizontal="center" vertical="center"/>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3" fontId="3" fillId="4" borderId="2" xfId="0" applyNumberFormat="1" applyFont="1" applyFill="1" applyBorder="1" applyAlignment="1">
      <alignment horizontal="right" vertical="top"/>
    </xf>
    <xf numFmtId="0" fontId="24" fillId="0" borderId="1" xfId="0" applyFont="1" applyFill="1" applyBorder="1" applyAlignment="1">
      <alignment horizontal="center" vertical="center" wrapText="1"/>
    </xf>
    <xf numFmtId="3" fontId="16" fillId="4" borderId="1" xfId="0" applyNumberFormat="1" applyFont="1" applyFill="1" applyBorder="1" applyAlignment="1">
      <alignment horizontal="center" vertical="center" wrapText="1"/>
    </xf>
    <xf numFmtId="0" fontId="3" fillId="0" borderId="1" xfId="0" applyFont="1" applyBorder="1" applyAlignment="1">
      <alignment vertical="top"/>
    </xf>
    <xf numFmtId="0" fontId="4" fillId="0" borderId="18" xfId="0" applyFont="1" applyBorder="1" applyAlignment="1">
      <alignment horizontal="right" vertical="top" wrapText="1"/>
    </xf>
    <xf numFmtId="0" fontId="4" fillId="0" borderId="20" xfId="0" applyFont="1" applyBorder="1" applyAlignment="1">
      <alignment horizontal="right" vertical="top" wrapText="1"/>
    </xf>
    <xf numFmtId="4" fontId="0" fillId="4" borderId="1" xfId="0" applyNumberFormat="1" applyFill="1" applyBorder="1" applyAlignment="1">
      <alignment vertical="top"/>
    </xf>
    <xf numFmtId="0" fontId="0" fillId="4" borderId="0" xfId="0" applyFill="1"/>
    <xf numFmtId="0" fontId="0" fillId="4" borderId="1" xfId="0" applyFill="1" applyBorder="1" applyAlignment="1">
      <alignment horizontal="center"/>
    </xf>
    <xf numFmtId="0" fontId="2" fillId="4" borderId="1" xfId="0" applyFont="1" applyFill="1" applyBorder="1" applyAlignment="1">
      <alignment horizontal="center"/>
    </xf>
    <xf numFmtId="164" fontId="0" fillId="4" borderId="1" xfId="0" applyNumberFormat="1" applyFill="1" applyBorder="1" applyAlignment="1">
      <alignment vertical="top" wrapText="1"/>
    </xf>
    <xf numFmtId="4" fontId="0" fillId="4" borderId="1" xfId="0" applyNumberFormat="1" applyFill="1" applyBorder="1" applyAlignment="1">
      <alignment vertical="top" wrapText="1"/>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2" xfId="0" applyFont="1" applyFill="1" applyBorder="1" applyAlignment="1">
      <alignment horizontal="center" vertical="top"/>
    </xf>
    <xf numFmtId="0" fontId="3" fillId="0" borderId="14" xfId="0" applyFont="1" applyFill="1" applyBorder="1" applyAlignment="1">
      <alignment horizontal="center" vertical="top"/>
    </xf>
    <xf numFmtId="0" fontId="3" fillId="0" borderId="1" xfId="0" applyFont="1" applyFill="1" applyBorder="1" applyAlignment="1">
      <alignment vertical="top"/>
    </xf>
    <xf numFmtId="3" fontId="3" fillId="0" borderId="14" xfId="0" applyNumberFormat="1" applyFont="1" applyBorder="1" applyAlignment="1">
      <alignment horizontal="right" vertical="top"/>
    </xf>
    <xf numFmtId="3" fontId="18" fillId="0" borderId="0" xfId="0" applyNumberFormat="1" applyFont="1"/>
    <xf numFmtId="0" fontId="26" fillId="0" borderId="1" xfId="0" applyFont="1" applyBorder="1" applyAlignment="1">
      <alignment vertical="top"/>
    </xf>
    <xf numFmtId="0" fontId="26" fillId="0" borderId="3" xfId="0" applyFont="1" applyBorder="1" applyAlignment="1">
      <alignment vertical="top"/>
    </xf>
    <xf numFmtId="0" fontId="26" fillId="4" borderId="1" xfId="0" applyFont="1" applyFill="1" applyBorder="1" applyAlignment="1">
      <alignment vertical="top"/>
    </xf>
    <xf numFmtId="0" fontId="16" fillId="0" borderId="0" xfId="0" applyFont="1"/>
    <xf numFmtId="0" fontId="26" fillId="4" borderId="2" xfId="0" applyFont="1" applyFill="1" applyBorder="1" applyAlignment="1">
      <alignment horizontal="right" vertical="top"/>
    </xf>
    <xf numFmtId="0" fontId="26" fillId="0" borderId="14" xfId="0" applyFont="1" applyBorder="1" applyAlignment="1">
      <alignment horizontal="right" vertical="top"/>
    </xf>
    <xf numFmtId="3" fontId="2" fillId="2" borderId="1" xfId="0" applyNumberFormat="1" applyFont="1" applyFill="1" applyBorder="1" applyAlignment="1">
      <alignment vertical="top"/>
    </xf>
    <xf numFmtId="3" fontId="2" fillId="2" borderId="1" xfId="0" applyNumberFormat="1" applyFont="1" applyFill="1" applyBorder="1" applyAlignment="1">
      <alignment horizontal="right" vertical="top"/>
    </xf>
    <xf numFmtId="3" fontId="26" fillId="4" borderId="1" xfId="0" applyNumberFormat="1" applyFont="1" applyFill="1" applyBorder="1" applyAlignment="1">
      <alignment vertical="top"/>
    </xf>
    <xf numFmtId="3" fontId="26" fillId="2" borderId="1" xfId="0" applyNumberFormat="1" applyFont="1" applyFill="1" applyBorder="1" applyAlignment="1">
      <alignment vertical="top"/>
    </xf>
    <xf numFmtId="0" fontId="26" fillId="2" borderId="3" xfId="0" applyFont="1" applyFill="1" applyBorder="1" applyAlignment="1">
      <alignment vertical="top"/>
    </xf>
    <xf numFmtId="3" fontId="26" fillId="8" borderId="1" xfId="0" applyNumberFormat="1" applyFont="1" applyFill="1" applyBorder="1" applyAlignment="1">
      <alignment vertical="top"/>
    </xf>
    <xf numFmtId="0" fontId="26" fillId="8" borderId="3" xfId="0" applyFont="1" applyFill="1" applyBorder="1" applyAlignment="1">
      <alignment vertical="top"/>
    </xf>
    <xf numFmtId="0" fontId="25" fillId="0" borderId="18" xfId="0" applyFont="1" applyBorder="1" applyAlignment="1">
      <alignment horizontal="right" vertical="top" wrapText="1"/>
    </xf>
    <xf numFmtId="3" fontId="26" fillId="0" borderId="3" xfId="0" applyNumberFormat="1" applyFont="1" applyFill="1" applyBorder="1" applyAlignment="1">
      <alignment vertical="top"/>
    </xf>
    <xf numFmtId="3" fontId="3" fillId="0" borderId="3" xfId="0" applyNumberFormat="1" applyFont="1" applyFill="1" applyBorder="1" applyAlignment="1">
      <alignment vertical="top"/>
    </xf>
    <xf numFmtId="0" fontId="26" fillId="0" borderId="3" xfId="0" applyFont="1" applyFill="1" applyBorder="1" applyAlignment="1">
      <alignment vertical="top"/>
    </xf>
    <xf numFmtId="0" fontId="26" fillId="2" borderId="1" xfId="0" applyFont="1" applyFill="1" applyBorder="1" applyAlignment="1">
      <alignment vertical="top"/>
    </xf>
    <xf numFmtId="0" fontId="26" fillId="8" borderId="1" xfId="0" applyFont="1" applyFill="1" applyBorder="1" applyAlignment="1">
      <alignment vertical="top"/>
    </xf>
    <xf numFmtId="0" fontId="7" fillId="0" borderId="0" xfId="0" applyFont="1" applyFill="1" applyBorder="1" applyAlignment="1">
      <alignment horizontal="center" vertical="center" wrapText="1"/>
    </xf>
    <xf numFmtId="0" fontId="5" fillId="8" borderId="18" xfId="0" applyFont="1" applyFill="1" applyBorder="1" applyAlignment="1">
      <alignment horizontal="center" vertical="top" wrapText="1"/>
    </xf>
    <xf numFmtId="3" fontId="0" fillId="8" borderId="27" xfId="0" applyNumberFormat="1" applyFill="1" applyBorder="1" applyAlignment="1">
      <alignment vertical="top"/>
    </xf>
    <xf numFmtId="0" fontId="3" fillId="4" borderId="27" xfId="0" applyFont="1" applyFill="1" applyBorder="1" applyAlignment="1">
      <alignment vertical="top"/>
    </xf>
    <xf numFmtId="0" fontId="0" fillId="4" borderId="27" xfId="0" applyFill="1" applyBorder="1" applyAlignment="1">
      <alignment vertical="top"/>
    </xf>
    <xf numFmtId="0" fontId="4" fillId="0" borderId="18" xfId="0" applyFont="1" applyBorder="1" applyAlignment="1">
      <alignment vertical="top" wrapText="1"/>
    </xf>
    <xf numFmtId="0" fontId="4" fillId="0" borderId="28" xfId="0" applyFont="1" applyFill="1" applyBorder="1" applyAlignment="1">
      <alignment horizontal="right" vertical="top" wrapText="1"/>
    </xf>
    <xf numFmtId="0" fontId="0" fillId="0" borderId="29" xfId="0" applyFill="1" applyBorder="1" applyAlignment="1">
      <alignment horizontal="center" vertical="top"/>
    </xf>
    <xf numFmtId="0" fontId="4" fillId="0" borderId="18" xfId="0" applyFont="1" applyFill="1" applyBorder="1" applyAlignment="1">
      <alignment horizontal="right" vertical="top" wrapText="1"/>
    </xf>
    <xf numFmtId="3" fontId="0" fillId="0" borderId="27" xfId="0" applyNumberFormat="1" applyFill="1" applyBorder="1" applyAlignment="1">
      <alignment vertical="top"/>
    </xf>
    <xf numFmtId="0" fontId="4" fillId="0" borderId="24" xfId="0" applyFont="1" applyFill="1" applyBorder="1" applyAlignment="1">
      <alignment horizontal="right" vertical="top" wrapText="1"/>
    </xf>
    <xf numFmtId="0" fontId="3" fillId="0" borderId="25" xfId="0" applyFont="1" applyFill="1" applyBorder="1" applyAlignment="1">
      <alignment vertical="top"/>
    </xf>
    <xf numFmtId="0" fontId="3" fillId="0" borderId="30" xfId="0" applyFont="1" applyFill="1" applyBorder="1" applyAlignment="1">
      <alignment vertical="top"/>
    </xf>
    <xf numFmtId="3" fontId="0" fillId="0" borderId="26" xfId="0" applyNumberFormat="1" applyFill="1" applyBorder="1" applyAlignment="1">
      <alignment vertical="top"/>
    </xf>
    <xf numFmtId="0" fontId="5" fillId="2" borderId="18" xfId="0" applyFont="1" applyFill="1" applyBorder="1" applyAlignment="1">
      <alignment horizontal="center" vertical="top" wrapText="1"/>
    </xf>
    <xf numFmtId="3" fontId="2" fillId="2" borderId="27" xfId="0" applyNumberFormat="1" applyFont="1" applyFill="1" applyBorder="1" applyAlignment="1">
      <alignment vertical="top"/>
    </xf>
    <xf numFmtId="0" fontId="26" fillId="4" borderId="27" xfId="0" applyFont="1" applyFill="1" applyBorder="1" applyAlignment="1">
      <alignment vertical="top"/>
    </xf>
    <xf numFmtId="0" fontId="0" fillId="0" borderId="31" xfId="0" applyBorder="1" applyAlignment="1">
      <alignment wrapText="1"/>
    </xf>
    <xf numFmtId="0" fontId="0" fillId="0" borderId="32" xfId="0" applyBorder="1"/>
    <xf numFmtId="3" fontId="26" fillId="4" borderId="27" xfId="0" applyNumberFormat="1" applyFont="1" applyFill="1" applyBorder="1" applyAlignment="1">
      <alignment vertical="top"/>
    </xf>
    <xf numFmtId="3" fontId="0" fillId="4" borderId="27" xfId="0" applyNumberFormat="1" applyFill="1" applyBorder="1" applyAlignment="1">
      <alignment vertical="top"/>
    </xf>
    <xf numFmtId="0" fontId="0" fillId="0" borderId="33" xfId="0" applyBorder="1" applyAlignment="1">
      <alignment wrapText="1"/>
    </xf>
    <xf numFmtId="0" fontId="0" fillId="0" borderId="34" xfId="0" applyBorder="1"/>
    <xf numFmtId="0" fontId="0" fillId="0" borderId="35" xfId="0" applyBorder="1"/>
    <xf numFmtId="0" fontId="11" fillId="2" borderId="21" xfId="0" applyFont="1" applyFill="1" applyBorder="1" applyAlignment="1">
      <alignment horizontal="center" vertical="top" wrapText="1"/>
    </xf>
    <xf numFmtId="0" fontId="3" fillId="2" borderId="22" xfId="0" applyFont="1" applyFill="1" applyBorder="1" applyAlignment="1">
      <alignment vertical="top"/>
    </xf>
    <xf numFmtId="0" fontId="3" fillId="2" borderId="36" xfId="0" applyFont="1" applyFill="1" applyBorder="1" applyAlignment="1">
      <alignment vertical="top"/>
    </xf>
    <xf numFmtId="0" fontId="0" fillId="2" borderId="23" xfId="0" applyFill="1" applyBorder="1" applyAlignment="1">
      <alignment vertical="top"/>
    </xf>
    <xf numFmtId="0" fontId="16" fillId="4" borderId="27" xfId="0" applyFont="1" applyFill="1" applyBorder="1" applyAlignment="1">
      <alignment vertical="top"/>
    </xf>
    <xf numFmtId="0" fontId="4" fillId="0" borderId="24" xfId="0" applyFont="1" applyBorder="1" applyAlignment="1">
      <alignment horizontal="right" vertical="top" wrapText="1"/>
    </xf>
    <xf numFmtId="0" fontId="3" fillId="4" borderId="25" xfId="0" applyFont="1" applyFill="1" applyBorder="1" applyAlignment="1">
      <alignment vertical="top"/>
    </xf>
    <xf numFmtId="0" fontId="3" fillId="0" borderId="25" xfId="0" applyFont="1" applyBorder="1" applyAlignment="1">
      <alignment vertical="top"/>
    </xf>
    <xf numFmtId="0" fontId="0" fillId="4" borderId="26" xfId="0" applyFill="1" applyBorder="1" applyAlignment="1">
      <alignment vertical="top"/>
    </xf>
    <xf numFmtId="0" fontId="11" fillId="8" borderId="21" xfId="0" applyFont="1" applyFill="1" applyBorder="1" applyAlignment="1">
      <alignment horizontal="center" vertical="top" wrapText="1"/>
    </xf>
    <xf numFmtId="0" fontId="3" fillId="8" borderId="22" xfId="0" applyFont="1" applyFill="1" applyBorder="1" applyAlignment="1">
      <alignment vertical="top"/>
    </xf>
    <xf numFmtId="0" fontId="3" fillId="8" borderId="36" xfId="0" applyFont="1" applyFill="1" applyBorder="1" applyAlignment="1">
      <alignment vertical="top"/>
    </xf>
    <xf numFmtId="0" fontId="0" fillId="8" borderId="23" xfId="0" applyFill="1" applyBorder="1" applyAlignment="1">
      <alignment vertical="top"/>
    </xf>
    <xf numFmtId="0" fontId="3" fillId="0" borderId="30" xfId="0" applyFont="1" applyBorder="1" applyAlignment="1">
      <alignment vertical="top"/>
    </xf>
    <xf numFmtId="0" fontId="5" fillId="2" borderId="21" xfId="0" applyFont="1" applyFill="1" applyBorder="1" applyAlignment="1">
      <alignment horizontal="center" vertical="top" wrapText="1"/>
    </xf>
    <xf numFmtId="3" fontId="2" fillId="2" borderId="22" xfId="0" applyNumberFormat="1" applyFont="1" applyFill="1" applyBorder="1" applyAlignment="1">
      <alignment vertical="top"/>
    </xf>
    <xf numFmtId="3" fontId="2" fillId="2" borderId="22" xfId="0" applyNumberFormat="1" applyFont="1" applyFill="1" applyBorder="1" applyAlignment="1">
      <alignment horizontal="right" vertical="top"/>
    </xf>
    <xf numFmtId="3" fontId="2" fillId="2" borderId="23" xfId="0" applyNumberFormat="1" applyFont="1" applyFill="1" applyBorder="1" applyAlignment="1">
      <alignment vertical="top"/>
    </xf>
    <xf numFmtId="3" fontId="16" fillId="4" borderId="27" xfId="0" applyNumberFormat="1" applyFont="1" applyFill="1" applyBorder="1" applyAlignment="1">
      <alignment vertical="top"/>
    </xf>
    <xf numFmtId="3" fontId="0" fillId="4" borderId="26" xfId="0" applyNumberFormat="1" applyFill="1" applyBorder="1" applyAlignment="1">
      <alignment vertical="top"/>
    </xf>
    <xf numFmtId="0" fontId="5" fillId="8" borderId="21" xfId="0" applyFont="1" applyFill="1" applyBorder="1" applyAlignment="1">
      <alignment horizontal="center" vertical="top" wrapText="1"/>
    </xf>
    <xf numFmtId="3" fontId="2" fillId="8" borderId="22" xfId="0" applyNumberFormat="1" applyFont="1" applyFill="1" applyBorder="1" applyAlignment="1">
      <alignment vertical="top"/>
    </xf>
    <xf numFmtId="3" fontId="2" fillId="8" borderId="22" xfId="0" applyNumberFormat="1" applyFont="1" applyFill="1" applyBorder="1" applyAlignment="1">
      <alignment horizontal="right" vertical="top"/>
    </xf>
    <xf numFmtId="3" fontId="2" fillId="8" borderId="23" xfId="0" applyNumberFormat="1" applyFont="1" applyFill="1" applyBorder="1" applyAlignment="1">
      <alignment vertical="top"/>
    </xf>
    <xf numFmtId="0" fontId="25" fillId="0" borderId="18" xfId="0" applyFont="1" applyBorder="1" applyAlignment="1">
      <alignment vertical="top" wrapText="1"/>
    </xf>
    <xf numFmtId="0" fontId="4" fillId="0" borderId="28" xfId="0" applyFont="1" applyBorder="1" applyAlignment="1">
      <alignment horizontal="right" vertical="top" wrapText="1"/>
    </xf>
    <xf numFmtId="0" fontId="0" fillId="4" borderId="29" xfId="0" applyFill="1" applyBorder="1" applyAlignment="1">
      <alignment horizontal="right" vertical="top"/>
    </xf>
    <xf numFmtId="0" fontId="25" fillId="0" borderId="28" xfId="0" applyFont="1" applyBorder="1" applyAlignment="1">
      <alignment horizontal="right" vertical="top" wrapText="1"/>
    </xf>
    <xf numFmtId="0" fontId="16" fillId="4" borderId="29" xfId="0" applyFont="1" applyFill="1" applyBorder="1" applyAlignment="1">
      <alignment horizontal="right" vertical="top"/>
    </xf>
    <xf numFmtId="0" fontId="2" fillId="0" borderId="27" xfId="0" applyFont="1" applyBorder="1" applyAlignment="1">
      <alignment vertical="top"/>
    </xf>
    <xf numFmtId="0" fontId="0" fillId="0" borderId="27" xfId="0" applyBorder="1" applyAlignment="1">
      <alignment vertical="top"/>
    </xf>
    <xf numFmtId="0" fontId="25" fillId="0" borderId="24" xfId="0" applyFont="1" applyBorder="1" applyAlignment="1">
      <alignment horizontal="right" vertical="top" wrapText="1"/>
    </xf>
    <xf numFmtId="0" fontId="26" fillId="4" borderId="25" xfId="0" applyFont="1" applyFill="1" applyBorder="1" applyAlignment="1">
      <alignment vertical="top"/>
    </xf>
    <xf numFmtId="0" fontId="26" fillId="0" borderId="30" xfId="0" applyFont="1" applyBorder="1" applyAlignment="1">
      <alignment vertical="top"/>
    </xf>
    <xf numFmtId="0" fontId="16" fillId="4" borderId="26" xfId="0" applyFont="1" applyFill="1" applyBorder="1" applyAlignment="1">
      <alignment vertical="top"/>
    </xf>
    <xf numFmtId="0" fontId="11" fillId="2" borderId="18" xfId="0" applyFont="1" applyFill="1" applyBorder="1" applyAlignment="1">
      <alignment horizontal="center" vertical="top" wrapText="1"/>
    </xf>
    <xf numFmtId="3" fontId="16" fillId="2" borderId="27" xfId="0" applyNumberFormat="1" applyFont="1" applyFill="1" applyBorder="1" applyAlignment="1">
      <alignment vertical="top"/>
    </xf>
    <xf numFmtId="0" fontId="26" fillId="0" borderId="30" xfId="0" applyFont="1" applyFill="1" applyBorder="1" applyAlignment="1">
      <alignment vertical="top"/>
    </xf>
    <xf numFmtId="0" fontId="11" fillId="8" borderId="18" xfId="0" applyFont="1" applyFill="1" applyBorder="1" applyAlignment="1">
      <alignment horizontal="center" vertical="top" wrapText="1"/>
    </xf>
    <xf numFmtId="3" fontId="16" fillId="8" borderId="27" xfId="0" applyNumberFormat="1" applyFont="1" applyFill="1" applyBorder="1" applyAlignment="1">
      <alignment vertical="top"/>
    </xf>
    <xf numFmtId="0" fontId="4" fillId="0" borderId="40" xfId="0" applyFont="1" applyBorder="1" applyAlignment="1">
      <alignment horizontal="right" vertical="top" wrapText="1"/>
    </xf>
    <xf numFmtId="3" fontId="3" fillId="4" borderId="41" xfId="0" applyNumberFormat="1" applyFont="1" applyFill="1" applyBorder="1" applyAlignment="1">
      <alignment horizontal="right" vertical="top"/>
    </xf>
    <xf numFmtId="3" fontId="3" fillId="0" borderId="42" xfId="0" applyNumberFormat="1" applyFont="1" applyBorder="1" applyAlignment="1">
      <alignment horizontal="right" vertical="top"/>
    </xf>
    <xf numFmtId="0" fontId="0" fillId="4" borderId="43" xfId="0" applyFill="1" applyBorder="1" applyAlignment="1">
      <alignment horizontal="right" vertical="top"/>
    </xf>
    <xf numFmtId="3" fontId="16" fillId="4" borderId="27" xfId="0" applyNumberFormat="1" applyFont="1" applyFill="1" applyBorder="1" applyAlignment="1">
      <alignment horizontal="right" vertical="top"/>
    </xf>
    <xf numFmtId="3" fontId="0" fillId="4" borderId="44" xfId="0" applyNumberFormat="1" applyFill="1" applyBorder="1" applyAlignment="1">
      <alignment horizontal="right" vertical="top"/>
    </xf>
    <xf numFmtId="3" fontId="2" fillId="4" borderId="27" xfId="0" applyNumberFormat="1" applyFont="1" applyFill="1" applyBorder="1" applyAlignment="1">
      <alignment horizontal="right" vertical="top"/>
    </xf>
    <xf numFmtId="3" fontId="0" fillId="4" borderId="27" xfId="0" applyNumberFormat="1" applyFont="1" applyFill="1" applyBorder="1" applyAlignment="1">
      <alignment horizontal="right" vertical="top"/>
    </xf>
    <xf numFmtId="3" fontId="0" fillId="4" borderId="27" xfId="0" applyNumberFormat="1" applyFill="1" applyBorder="1" applyAlignment="1">
      <alignment horizontal="right" vertical="top"/>
    </xf>
    <xf numFmtId="0" fontId="4" fillId="0" borderId="31" xfId="0" applyFont="1" applyBorder="1" applyAlignment="1">
      <alignment horizontal="right" vertical="top" wrapText="1"/>
    </xf>
    <xf numFmtId="0" fontId="0" fillId="0" borderId="31" xfId="0" applyBorder="1"/>
    <xf numFmtId="3" fontId="0" fillId="0" borderId="32" xfId="0" applyNumberFormat="1" applyFill="1" applyBorder="1" applyAlignment="1">
      <alignment horizontal="right" vertical="top"/>
    </xf>
    <xf numFmtId="10" fontId="0" fillId="4" borderId="1" xfId="0" applyNumberFormat="1" applyFill="1" applyBorder="1" applyAlignment="1">
      <alignment vertical="top"/>
    </xf>
    <xf numFmtId="0" fontId="0" fillId="0" borderId="4" xfId="0" applyBorder="1" applyAlignment="1">
      <alignment horizontal="center" vertical="center"/>
    </xf>
    <xf numFmtId="0" fontId="7" fillId="3" borderId="6"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0" fillId="0" borderId="0" xfId="0" applyAlignment="1">
      <alignment horizontal="center" vertical="center"/>
    </xf>
    <xf numFmtId="0" fontId="3" fillId="4" borderId="1" xfId="0" applyFont="1" applyFill="1" applyBorder="1" applyAlignment="1">
      <alignment vertical="top" wrapText="1"/>
    </xf>
    <xf numFmtId="0" fontId="0" fillId="4" borderId="8" xfId="0" applyFill="1" applyBorder="1"/>
    <xf numFmtId="0" fontId="7" fillId="9" borderId="7"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2" fillId="8" borderId="22" xfId="0" applyFont="1" applyFill="1" applyBorder="1" applyAlignment="1">
      <alignment horizontal="center" vertical="center" wrapText="1"/>
    </xf>
    <xf numFmtId="0" fontId="2" fillId="8" borderId="25" xfId="0" applyFont="1" applyFill="1" applyBorder="1" applyAlignment="1">
      <alignment horizontal="center" vertical="center" wrapText="1"/>
    </xf>
    <xf numFmtId="49" fontId="2" fillId="8" borderId="23" xfId="0" applyNumberFormat="1" applyFont="1" applyFill="1" applyBorder="1" applyAlignment="1">
      <alignment horizontal="center" vertical="center" wrapText="1"/>
    </xf>
    <xf numFmtId="49" fontId="2" fillId="8" borderId="26" xfId="0" applyNumberFormat="1" applyFont="1" applyFill="1" applyBorder="1" applyAlignment="1">
      <alignment horizontal="center" vertical="center" wrapText="1"/>
    </xf>
    <xf numFmtId="0" fontId="2" fillId="9" borderId="21" xfId="0" applyFont="1" applyFill="1" applyBorder="1" applyAlignment="1">
      <alignment horizontal="center" wrapText="1"/>
    </xf>
    <xf numFmtId="0" fontId="2" fillId="9" borderId="22" xfId="0" applyFont="1" applyFill="1" applyBorder="1" applyAlignment="1">
      <alignment horizontal="center" wrapText="1"/>
    </xf>
    <xf numFmtId="0" fontId="2" fillId="9" borderId="23" xfId="0" applyFont="1" applyFill="1" applyBorder="1" applyAlignment="1">
      <alignment horizontal="center" wrapText="1"/>
    </xf>
    <xf numFmtId="0" fontId="9" fillId="0" borderId="33" xfId="0" applyFont="1" applyBorder="1" applyAlignment="1">
      <alignment horizontal="left" wrapText="1"/>
    </xf>
    <xf numFmtId="0" fontId="9" fillId="0" borderId="34" xfId="0" applyFont="1" applyBorder="1" applyAlignment="1">
      <alignment horizontal="left" wrapText="1"/>
    </xf>
    <xf numFmtId="0" fontId="9" fillId="0" borderId="35" xfId="0" applyFont="1" applyBorder="1" applyAlignment="1">
      <alignment horizontal="left" wrapText="1"/>
    </xf>
    <xf numFmtId="0" fontId="2" fillId="3" borderId="21" xfId="0" applyFont="1" applyFill="1" applyBorder="1" applyAlignment="1">
      <alignment horizontal="center" wrapText="1"/>
    </xf>
    <xf numFmtId="0" fontId="2" fillId="3" borderId="22" xfId="0" applyFont="1" applyFill="1" applyBorder="1" applyAlignment="1">
      <alignment horizontal="center" wrapText="1"/>
    </xf>
    <xf numFmtId="0" fontId="2" fillId="3" borderId="23" xfId="0" applyFont="1" applyFill="1" applyBorder="1" applyAlignment="1">
      <alignment horizontal="center" wrapText="1"/>
    </xf>
    <xf numFmtId="0" fontId="2" fillId="3" borderId="37" xfId="0" applyFont="1" applyFill="1" applyBorder="1" applyAlignment="1">
      <alignment horizontal="center" wrapText="1"/>
    </xf>
    <xf numFmtId="0" fontId="2" fillId="3" borderId="38" xfId="0" applyFont="1" applyFill="1" applyBorder="1" applyAlignment="1">
      <alignment horizontal="center" wrapText="1"/>
    </xf>
    <xf numFmtId="0" fontId="2" fillId="3" borderId="39" xfId="0" applyFont="1" applyFill="1" applyBorder="1" applyAlignment="1">
      <alignment horizontal="center" wrapText="1"/>
    </xf>
    <xf numFmtId="0" fontId="2" fillId="9" borderId="37" xfId="0" applyFont="1" applyFill="1" applyBorder="1" applyAlignment="1">
      <alignment horizontal="center" wrapText="1"/>
    </xf>
    <xf numFmtId="0" fontId="2" fillId="9" borderId="38" xfId="0" applyFont="1" applyFill="1" applyBorder="1" applyAlignment="1">
      <alignment horizontal="center" wrapText="1"/>
    </xf>
    <xf numFmtId="0" fontId="2" fillId="9" borderId="39" xfId="0" applyFont="1" applyFill="1" applyBorder="1" applyAlignment="1">
      <alignment horizontal="center" wrapText="1"/>
    </xf>
    <xf numFmtId="3" fontId="3" fillId="0" borderId="13" xfId="0" applyNumberFormat="1" applyFont="1" applyBorder="1" applyAlignment="1">
      <alignment horizontal="right" vertical="top"/>
    </xf>
    <xf numFmtId="3" fontId="3" fillId="0" borderId="19" xfId="0" applyNumberFormat="1" applyFont="1" applyBorder="1" applyAlignment="1">
      <alignment horizontal="right" vertical="top"/>
    </xf>
    <xf numFmtId="3" fontId="3" fillId="0" borderId="14" xfId="0" applyNumberFormat="1" applyFont="1" applyBorder="1" applyAlignment="1">
      <alignment horizontal="right" vertical="top"/>
    </xf>
    <xf numFmtId="0" fontId="7" fillId="3" borderId="52"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7" fillId="3" borderId="54" xfId="0" applyFont="1" applyFill="1" applyBorder="1" applyAlignment="1">
      <alignment horizontal="center" vertical="center" wrapText="1"/>
    </xf>
    <xf numFmtId="49" fontId="2" fillId="2" borderId="51" xfId="0" applyNumberFormat="1" applyFont="1" applyFill="1" applyBorder="1" applyAlignment="1">
      <alignment horizontal="center" vertical="center" wrapText="1"/>
    </xf>
    <xf numFmtId="49" fontId="2" fillId="2" borderId="43" xfId="0" applyNumberFormat="1"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47" xfId="0" applyFont="1" applyFill="1" applyBorder="1" applyAlignment="1">
      <alignment horizontal="center" vertical="center"/>
    </xf>
    <xf numFmtId="0" fontId="29" fillId="4" borderId="6" xfId="2"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7" fillId="3" borderId="1" xfId="0" applyFont="1" applyFill="1" applyBorder="1" applyAlignment="1">
      <alignment horizontal="center" vertical="center" wrapText="1"/>
    </xf>
    <xf numFmtId="0" fontId="0" fillId="0" borderId="0" xfId="0" applyBorder="1" applyAlignment="1">
      <alignment horizontal="left" wrapText="1"/>
    </xf>
    <xf numFmtId="3" fontId="14" fillId="4" borderId="8" xfId="0" applyNumberFormat="1" applyFont="1" applyFill="1" applyBorder="1" applyAlignment="1">
      <alignment horizontal="center" wrapText="1"/>
    </xf>
    <xf numFmtId="3" fontId="14" fillId="4" borderId="9" xfId="0" applyNumberFormat="1" applyFont="1" applyFill="1" applyBorder="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24" fillId="4" borderId="7"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0" fillId="4" borderId="7" xfId="0" applyFill="1" applyBorder="1" applyAlignment="1">
      <alignment horizontal="center" wrapText="1"/>
    </xf>
    <xf numFmtId="0" fontId="0" fillId="4" borderId="10" xfId="0" applyFill="1" applyBorder="1" applyAlignment="1">
      <alignment horizontal="center" wrapText="1"/>
    </xf>
    <xf numFmtId="0" fontId="0" fillId="4" borderId="2" xfId="0" applyFill="1" applyBorder="1" applyAlignment="1">
      <alignment horizont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11" fillId="6" borderId="11" xfId="0" applyFont="1" applyFill="1" applyBorder="1" applyAlignment="1">
      <alignment horizontal="center"/>
    </xf>
    <xf numFmtId="0" fontId="11" fillId="6" borderId="0" xfId="0" applyFont="1" applyFill="1" applyBorder="1" applyAlignment="1">
      <alignment horizont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nda@tukumaudens.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5"/>
  <sheetViews>
    <sheetView tabSelected="1" showWhiteSpace="0" view="pageBreakPreview" topLeftCell="A119" zoomScale="90" zoomScaleNormal="100" zoomScaleSheetLayoutView="90" workbookViewId="0">
      <selection activeCell="I27" sqref="I27"/>
    </sheetView>
  </sheetViews>
  <sheetFormatPr defaultRowHeight="14.4" x14ac:dyDescent="0.3"/>
  <cols>
    <col min="1" max="1" width="36.44140625" style="3" customWidth="1"/>
    <col min="2" max="2" width="14.33203125" customWidth="1"/>
    <col min="3" max="3" width="18.5546875" customWidth="1"/>
    <col min="4" max="4" width="12.88671875" customWidth="1"/>
    <col min="5" max="5" width="40.6640625" customWidth="1"/>
    <col min="6" max="6" width="18.88671875" customWidth="1"/>
    <col min="7" max="7" width="19" customWidth="1"/>
    <col min="8" max="8" width="12.5546875" customWidth="1"/>
    <col min="10" max="10" width="42.44140625" customWidth="1"/>
    <col min="11" max="11" width="22.5546875" customWidth="1"/>
  </cols>
  <sheetData>
    <row r="1" spans="1:8" ht="49.5" customHeight="1" thickBot="1" x14ac:dyDescent="0.35">
      <c r="A1" s="7" t="s">
        <v>137</v>
      </c>
      <c r="B1" s="226" t="s">
        <v>280</v>
      </c>
      <c r="C1" s="227"/>
      <c r="D1" s="228"/>
      <c r="E1" s="189"/>
      <c r="F1" s="189"/>
      <c r="G1" s="189"/>
    </row>
    <row r="2" spans="1:8" ht="49.5" customHeight="1" thickBot="1" x14ac:dyDescent="0.35">
      <c r="A2" s="187" t="s">
        <v>276</v>
      </c>
      <c r="B2" s="229" t="s">
        <v>284</v>
      </c>
      <c r="C2" s="230"/>
      <c r="D2" s="231"/>
      <c r="E2" s="189"/>
      <c r="F2" s="189"/>
      <c r="G2" s="189"/>
    </row>
    <row r="3" spans="1:8" ht="49.5" customHeight="1" thickBot="1" x14ac:dyDescent="0.35">
      <c r="A3" s="187" t="s">
        <v>277</v>
      </c>
      <c r="B3" s="229" t="s">
        <v>282</v>
      </c>
      <c r="C3" s="230"/>
      <c r="D3" s="231"/>
      <c r="E3" s="189"/>
      <c r="F3" s="189"/>
      <c r="G3" s="189"/>
    </row>
    <row r="4" spans="1:8" ht="49.2" customHeight="1" thickBot="1" x14ac:dyDescent="0.35">
      <c r="A4" s="187" t="s">
        <v>278</v>
      </c>
      <c r="B4" s="229" t="s">
        <v>283</v>
      </c>
      <c r="C4" s="230"/>
      <c r="D4" s="231"/>
      <c r="E4" s="189"/>
      <c r="F4" s="189"/>
      <c r="G4" s="189"/>
    </row>
    <row r="5" spans="1:8" ht="66.599999999999994" customHeight="1" thickBot="1" x14ac:dyDescent="0.35">
      <c r="A5" s="188" t="s">
        <v>279</v>
      </c>
      <c r="B5" s="232" t="s">
        <v>281</v>
      </c>
      <c r="C5" s="230"/>
      <c r="D5" s="231"/>
      <c r="E5" s="189"/>
      <c r="F5" s="189"/>
      <c r="G5" s="189"/>
    </row>
    <row r="6" spans="1:8" ht="21.75" customHeight="1" x14ac:dyDescent="0.3">
      <c r="A6" s="5"/>
      <c r="B6" s="6"/>
      <c r="C6" s="6"/>
      <c r="D6" s="6"/>
    </row>
    <row r="7" spans="1:8" s="4" customFormat="1" ht="18" customHeight="1" thickBot="1" x14ac:dyDescent="0.35">
      <c r="A7" s="217" t="s">
        <v>107</v>
      </c>
      <c r="B7" s="218"/>
      <c r="C7" s="218"/>
      <c r="D7" s="219"/>
      <c r="E7" s="192" t="s">
        <v>108</v>
      </c>
      <c r="F7" s="192"/>
      <c r="G7" s="192"/>
      <c r="H7" s="192"/>
    </row>
    <row r="8" spans="1:8" ht="55.5" customHeight="1" x14ac:dyDescent="0.3">
      <c r="A8" s="222" t="s">
        <v>7</v>
      </c>
      <c r="B8" s="224" t="s">
        <v>89</v>
      </c>
      <c r="C8" s="224" t="s">
        <v>122</v>
      </c>
      <c r="D8" s="220" t="s">
        <v>22</v>
      </c>
      <c r="E8" s="193" t="s">
        <v>7</v>
      </c>
      <c r="F8" s="195" t="s">
        <v>109</v>
      </c>
      <c r="G8" s="195" t="s">
        <v>9</v>
      </c>
      <c r="H8" s="197" t="s">
        <v>22</v>
      </c>
    </row>
    <row r="9" spans="1:8" ht="129" customHeight="1" thickBot="1" x14ac:dyDescent="0.35">
      <c r="A9" s="223"/>
      <c r="B9" s="225"/>
      <c r="C9" s="225"/>
      <c r="D9" s="221"/>
      <c r="E9" s="194"/>
      <c r="F9" s="196"/>
      <c r="G9" s="196"/>
      <c r="H9" s="198"/>
    </row>
    <row r="10" spans="1:8" x14ac:dyDescent="0.3">
      <c r="A10" s="205" t="s">
        <v>18</v>
      </c>
      <c r="B10" s="206"/>
      <c r="C10" s="206"/>
      <c r="D10" s="207"/>
      <c r="E10" s="199" t="s">
        <v>127</v>
      </c>
      <c r="F10" s="200"/>
      <c r="G10" s="200"/>
      <c r="H10" s="201"/>
    </row>
    <row r="11" spans="1:8" ht="46.95" customHeight="1" x14ac:dyDescent="0.3">
      <c r="A11" s="123" t="s">
        <v>19</v>
      </c>
      <c r="B11" s="96">
        <f>B12+B20</f>
        <v>1760</v>
      </c>
      <c r="C11" s="97" t="s">
        <v>268</v>
      </c>
      <c r="D11" s="124">
        <f>D12+D20+D28</f>
        <v>324300</v>
      </c>
      <c r="E11" s="110" t="s">
        <v>123</v>
      </c>
      <c r="F11" s="60"/>
      <c r="G11" s="61" t="s">
        <v>271</v>
      </c>
      <c r="H11" s="111">
        <f>H12+H18</f>
        <v>217200</v>
      </c>
    </row>
    <row r="12" spans="1:8" x14ac:dyDescent="0.3">
      <c r="A12" s="103" t="s">
        <v>0</v>
      </c>
      <c r="B12" s="92">
        <f>SUM(B13:B18)</f>
        <v>1090</v>
      </c>
      <c r="C12" s="91"/>
      <c r="D12" s="125">
        <f>SUM(D13:D18)</f>
        <v>207000</v>
      </c>
      <c r="E12" s="103" t="s">
        <v>113</v>
      </c>
      <c r="F12" s="36">
        <f>SUM(F13:F16)</f>
        <v>1280</v>
      </c>
      <c r="G12" s="8"/>
      <c r="H12" s="112">
        <f>SUM(H13:H16)</f>
        <v>192000</v>
      </c>
    </row>
    <row r="13" spans="1:8" x14ac:dyDescent="0.3">
      <c r="A13" s="75" t="s">
        <v>210</v>
      </c>
      <c r="B13" s="36">
        <v>220</v>
      </c>
      <c r="C13" s="8" t="s">
        <v>222</v>
      </c>
      <c r="D13" s="113">
        <f>B13*150</f>
        <v>33000</v>
      </c>
      <c r="E13" s="75" t="s">
        <v>220</v>
      </c>
      <c r="F13" s="36">
        <v>130</v>
      </c>
      <c r="G13" s="8" t="s">
        <v>221</v>
      </c>
      <c r="H13" s="113">
        <f t="shared" ref="H13:H16" si="0">F13*150</f>
        <v>19500</v>
      </c>
    </row>
    <row r="14" spans="1:8" x14ac:dyDescent="0.3">
      <c r="A14" s="75" t="s">
        <v>220</v>
      </c>
      <c r="B14" s="36">
        <v>250</v>
      </c>
      <c r="C14" s="8" t="s">
        <v>221</v>
      </c>
      <c r="D14" s="113">
        <f>B14*200</f>
        <v>50000</v>
      </c>
      <c r="E14" s="75" t="s">
        <v>204</v>
      </c>
      <c r="F14" s="36">
        <v>200</v>
      </c>
      <c r="G14" s="8" t="s">
        <v>257</v>
      </c>
      <c r="H14" s="113">
        <f t="shared" si="0"/>
        <v>30000</v>
      </c>
    </row>
    <row r="15" spans="1:8" x14ac:dyDescent="0.3">
      <c r="A15" s="75" t="s">
        <v>204</v>
      </c>
      <c r="B15" s="36">
        <v>180</v>
      </c>
      <c r="C15" s="8" t="s">
        <v>257</v>
      </c>
      <c r="D15" s="113">
        <f t="shared" ref="D15:D17" si="1">B15*200</f>
        <v>36000</v>
      </c>
      <c r="E15" s="75" t="s">
        <v>228</v>
      </c>
      <c r="F15" s="36">
        <v>690</v>
      </c>
      <c r="G15" s="8" t="s">
        <v>269</v>
      </c>
      <c r="H15" s="113">
        <f t="shared" si="0"/>
        <v>103500</v>
      </c>
    </row>
    <row r="16" spans="1:8" x14ac:dyDescent="0.3">
      <c r="A16" s="75" t="s">
        <v>206</v>
      </c>
      <c r="B16" s="36">
        <v>170</v>
      </c>
      <c r="C16" s="8" t="s">
        <v>209</v>
      </c>
      <c r="D16" s="113">
        <f t="shared" si="1"/>
        <v>34000</v>
      </c>
      <c r="E16" s="75" t="s">
        <v>270</v>
      </c>
      <c r="F16" s="36">
        <v>260</v>
      </c>
      <c r="G16" s="8" t="s">
        <v>267</v>
      </c>
      <c r="H16" s="113">
        <f t="shared" si="0"/>
        <v>39000</v>
      </c>
    </row>
    <row r="17" spans="1:8" x14ac:dyDescent="0.3">
      <c r="A17" s="75" t="s">
        <v>207</v>
      </c>
      <c r="B17" s="36">
        <v>70</v>
      </c>
      <c r="C17" s="8" t="s">
        <v>264</v>
      </c>
      <c r="D17" s="113">
        <f t="shared" si="1"/>
        <v>14000</v>
      </c>
      <c r="E17" s="114"/>
      <c r="F17" s="36"/>
      <c r="G17" s="8"/>
      <c r="H17" s="113"/>
    </row>
    <row r="18" spans="1:8" x14ac:dyDescent="0.3">
      <c r="A18" s="75" t="s">
        <v>237</v>
      </c>
      <c r="B18" s="36">
        <v>200</v>
      </c>
      <c r="C18" s="20" t="s">
        <v>265</v>
      </c>
      <c r="D18" s="113">
        <f t="shared" ref="D18" si="2">B18*200</f>
        <v>40000</v>
      </c>
      <c r="E18" s="103" t="s">
        <v>4</v>
      </c>
      <c r="F18" s="36">
        <f>SUM(F19:F20)</f>
        <v>210</v>
      </c>
      <c r="G18" s="8"/>
      <c r="H18" s="112">
        <f>SUM(H19:H20)</f>
        <v>25200</v>
      </c>
    </row>
    <row r="19" spans="1:8" x14ac:dyDescent="0.3">
      <c r="A19" s="126"/>
      <c r="B19" s="4"/>
      <c r="C19" s="4"/>
      <c r="D19" s="127"/>
      <c r="E19" s="75" t="s">
        <v>259</v>
      </c>
      <c r="F19" s="36">
        <v>200</v>
      </c>
      <c r="G19" s="8"/>
      <c r="H19" s="113">
        <f t="shared" ref="H19:H20" si="3">F19*120</f>
        <v>24000</v>
      </c>
    </row>
    <row r="20" spans="1:8" x14ac:dyDescent="0.3">
      <c r="A20" s="103" t="s">
        <v>1</v>
      </c>
      <c r="B20" s="92">
        <f>SUM(B21:B26)</f>
        <v>670</v>
      </c>
      <c r="C20" s="91"/>
      <c r="D20" s="125">
        <f>SUM(D21:D26)</f>
        <v>100500</v>
      </c>
      <c r="E20" s="75" t="s">
        <v>270</v>
      </c>
      <c r="F20" s="36">
        <v>10</v>
      </c>
      <c r="G20" s="8"/>
      <c r="H20" s="113">
        <f t="shared" si="3"/>
        <v>1200</v>
      </c>
    </row>
    <row r="21" spans="1:8" x14ac:dyDescent="0.3">
      <c r="A21" s="75" t="s">
        <v>207</v>
      </c>
      <c r="B21" s="36">
        <v>150</v>
      </c>
      <c r="C21" s="8"/>
      <c r="D21" s="113">
        <f>B21*150</f>
        <v>22500</v>
      </c>
      <c r="E21" s="115"/>
      <c r="F21" s="85"/>
      <c r="G21" s="86"/>
      <c r="H21" s="116"/>
    </row>
    <row r="22" spans="1:8" x14ac:dyDescent="0.3">
      <c r="A22" s="75" t="s">
        <v>218</v>
      </c>
      <c r="B22" s="36">
        <v>190</v>
      </c>
      <c r="C22" s="8" t="s">
        <v>219</v>
      </c>
      <c r="D22" s="113">
        <f t="shared" ref="D22:D26" si="4">B22*150</f>
        <v>28500</v>
      </c>
      <c r="E22" s="115"/>
      <c r="F22" s="85"/>
      <c r="G22" s="86"/>
      <c r="H22" s="116"/>
    </row>
    <row r="23" spans="1:8" x14ac:dyDescent="0.3">
      <c r="A23" s="75" t="s">
        <v>214</v>
      </c>
      <c r="B23" s="36">
        <v>90</v>
      </c>
      <c r="C23" s="8" t="s">
        <v>215</v>
      </c>
      <c r="D23" s="113">
        <f t="shared" si="4"/>
        <v>13500</v>
      </c>
      <c r="E23" s="115"/>
      <c r="F23" s="85"/>
      <c r="G23" s="86"/>
      <c r="H23" s="116"/>
    </row>
    <row r="24" spans="1:8" x14ac:dyDescent="0.3">
      <c r="A24" s="75" t="s">
        <v>216</v>
      </c>
      <c r="B24" s="36">
        <v>120</v>
      </c>
      <c r="C24" s="8" t="s">
        <v>217</v>
      </c>
      <c r="D24" s="113">
        <f t="shared" si="4"/>
        <v>18000</v>
      </c>
      <c r="E24" s="115"/>
      <c r="F24" s="85"/>
      <c r="G24" s="86"/>
      <c r="H24" s="116"/>
    </row>
    <row r="25" spans="1:8" x14ac:dyDescent="0.3">
      <c r="A25" s="75" t="s">
        <v>205</v>
      </c>
      <c r="B25" s="36">
        <v>70</v>
      </c>
      <c r="C25" s="8" t="s">
        <v>208</v>
      </c>
      <c r="D25" s="113">
        <f t="shared" si="4"/>
        <v>10500</v>
      </c>
      <c r="E25" s="115"/>
      <c r="F25" s="85"/>
      <c r="G25" s="86"/>
      <c r="H25" s="116"/>
    </row>
    <row r="26" spans="1:8" x14ac:dyDescent="0.3">
      <c r="A26" s="75" t="s">
        <v>266</v>
      </c>
      <c r="B26" s="36">
        <v>50</v>
      </c>
      <c r="C26" s="8" t="s">
        <v>267</v>
      </c>
      <c r="D26" s="113">
        <f t="shared" si="4"/>
        <v>7500</v>
      </c>
      <c r="E26" s="115"/>
      <c r="F26" s="85"/>
      <c r="G26" s="86"/>
      <c r="H26" s="116"/>
    </row>
    <row r="27" spans="1:8" x14ac:dyDescent="0.3">
      <c r="A27" s="126"/>
      <c r="B27" s="4"/>
      <c r="C27" s="4"/>
      <c r="D27" s="127"/>
      <c r="E27" s="115"/>
      <c r="F27" s="85"/>
      <c r="G27" s="86"/>
      <c r="H27" s="116"/>
    </row>
    <row r="28" spans="1:8" x14ac:dyDescent="0.3">
      <c r="A28" s="103" t="s">
        <v>4</v>
      </c>
      <c r="B28" s="92">
        <f>SUM(B29:B33)</f>
        <v>140</v>
      </c>
      <c r="C28" s="91"/>
      <c r="D28" s="128">
        <f>SUM(D29:D33)</f>
        <v>16800</v>
      </c>
      <c r="E28" s="115"/>
      <c r="F28" s="85"/>
      <c r="G28" s="86"/>
      <c r="H28" s="116"/>
    </row>
    <row r="29" spans="1:8" x14ac:dyDescent="0.3">
      <c r="A29" s="75" t="s">
        <v>231</v>
      </c>
      <c r="B29" s="36">
        <v>50</v>
      </c>
      <c r="C29" s="8"/>
      <c r="D29" s="129">
        <f t="shared" ref="D29:D33" si="5">B29*120</f>
        <v>6000</v>
      </c>
      <c r="E29" s="115"/>
      <c r="F29" s="85"/>
      <c r="G29" s="86"/>
      <c r="H29" s="116"/>
    </row>
    <row r="30" spans="1:8" x14ac:dyDescent="0.3">
      <c r="A30" s="75" t="s">
        <v>203</v>
      </c>
      <c r="B30" s="36">
        <v>50</v>
      </c>
      <c r="C30" s="8"/>
      <c r="D30" s="129">
        <f t="shared" si="5"/>
        <v>6000</v>
      </c>
      <c r="E30" s="115"/>
      <c r="F30" s="85"/>
      <c r="G30" s="86"/>
      <c r="H30" s="116"/>
    </row>
    <row r="31" spans="1:8" x14ac:dyDescent="0.3">
      <c r="A31" s="75" t="s">
        <v>236</v>
      </c>
      <c r="B31" s="36">
        <v>10</v>
      </c>
      <c r="C31" s="8"/>
      <c r="D31" s="129">
        <f t="shared" si="5"/>
        <v>1200</v>
      </c>
      <c r="E31" s="115"/>
      <c r="F31" s="85"/>
      <c r="G31" s="86"/>
      <c r="H31" s="116"/>
    </row>
    <row r="32" spans="1:8" x14ac:dyDescent="0.3">
      <c r="A32" s="75" t="s">
        <v>237</v>
      </c>
      <c r="B32" s="36">
        <v>10</v>
      </c>
      <c r="C32" s="8"/>
      <c r="D32" s="129">
        <f t="shared" si="5"/>
        <v>1200</v>
      </c>
      <c r="E32" s="117"/>
      <c r="F32" s="87"/>
      <c r="G32" s="20"/>
      <c r="H32" s="118"/>
    </row>
    <row r="33" spans="1:8" x14ac:dyDescent="0.3">
      <c r="A33" s="75" t="s">
        <v>241</v>
      </c>
      <c r="B33" s="36">
        <v>20</v>
      </c>
      <c r="C33" s="8"/>
      <c r="D33" s="129">
        <f t="shared" si="5"/>
        <v>2400</v>
      </c>
      <c r="E33" s="117"/>
      <c r="F33" s="87"/>
      <c r="G33" s="20"/>
      <c r="H33" s="118"/>
    </row>
    <row r="34" spans="1:8" ht="15" thickBot="1" x14ac:dyDescent="0.35">
      <c r="A34" s="130"/>
      <c r="B34" s="131"/>
      <c r="C34" s="131"/>
      <c r="D34" s="132"/>
      <c r="E34" s="119"/>
      <c r="F34" s="120"/>
      <c r="G34" s="121"/>
      <c r="H34" s="122"/>
    </row>
    <row r="35" spans="1:8" ht="62.4" x14ac:dyDescent="0.3">
      <c r="A35" s="133" t="s">
        <v>21</v>
      </c>
      <c r="B35" s="134"/>
      <c r="C35" s="135"/>
      <c r="D35" s="136">
        <f>D36+D39+D40</f>
        <v>270000</v>
      </c>
      <c r="E35" s="142" t="s">
        <v>124</v>
      </c>
      <c r="F35" s="143"/>
      <c r="G35" s="144"/>
      <c r="H35" s="145">
        <f>H36+H39+H40</f>
        <v>180000</v>
      </c>
    </row>
    <row r="36" spans="1:8" s="93" customFormat="1" x14ac:dyDescent="0.3">
      <c r="A36" s="103" t="s">
        <v>2</v>
      </c>
      <c r="B36" s="92">
        <f>SUM(B37:B38)</f>
        <v>2</v>
      </c>
      <c r="C36" s="91"/>
      <c r="D36" s="125">
        <f>SUM(D37:D38)</f>
        <v>20000</v>
      </c>
      <c r="E36" s="103" t="s">
        <v>114</v>
      </c>
      <c r="F36" s="92">
        <v>0</v>
      </c>
      <c r="G36" s="91"/>
      <c r="H36" s="137">
        <v>0</v>
      </c>
    </row>
    <row r="37" spans="1:8" x14ac:dyDescent="0.3">
      <c r="A37" s="75" t="s">
        <v>225</v>
      </c>
      <c r="B37" s="36">
        <v>1</v>
      </c>
      <c r="C37" s="8"/>
      <c r="D37" s="113">
        <v>10000</v>
      </c>
      <c r="E37" s="75"/>
      <c r="F37" s="36"/>
      <c r="G37" s="8"/>
      <c r="H37" s="113"/>
    </row>
    <row r="38" spans="1:8" x14ac:dyDescent="0.3">
      <c r="A38" s="75" t="s">
        <v>236</v>
      </c>
      <c r="B38" s="36">
        <v>1</v>
      </c>
      <c r="C38" s="8"/>
      <c r="D38" s="113">
        <f>B38*10000</f>
        <v>10000</v>
      </c>
      <c r="E38" s="75"/>
      <c r="F38" s="36"/>
      <c r="G38" s="8"/>
      <c r="H38" s="113"/>
    </row>
    <row r="39" spans="1:8" s="93" customFormat="1" ht="55.2" x14ac:dyDescent="0.3">
      <c r="A39" s="103" t="s">
        <v>12</v>
      </c>
      <c r="B39" s="92">
        <v>0</v>
      </c>
      <c r="C39" s="91"/>
      <c r="D39" s="137">
        <v>0</v>
      </c>
      <c r="E39" s="103" t="s">
        <v>115</v>
      </c>
      <c r="F39" s="92">
        <v>0</v>
      </c>
      <c r="G39" s="91"/>
      <c r="H39" s="137">
        <v>0</v>
      </c>
    </row>
    <row r="40" spans="1:8" s="93" customFormat="1" ht="41.4" x14ac:dyDescent="0.3">
      <c r="A40" s="103" t="s">
        <v>11</v>
      </c>
      <c r="B40" s="92">
        <f>SUM(B41:B42)</f>
        <v>2</v>
      </c>
      <c r="C40" s="91"/>
      <c r="D40" s="137">
        <f>D41+D42</f>
        <v>250000</v>
      </c>
      <c r="E40" s="103" t="s">
        <v>116</v>
      </c>
      <c r="F40" s="92">
        <f>SUM(F41:F43)</f>
        <v>3</v>
      </c>
      <c r="G40" s="91"/>
      <c r="H40" s="137">
        <f>SUM(H41:H43)</f>
        <v>180000</v>
      </c>
    </row>
    <row r="41" spans="1:8" ht="28.8" x14ac:dyDescent="0.3">
      <c r="A41" s="75" t="s">
        <v>275</v>
      </c>
      <c r="B41" s="36">
        <v>1</v>
      </c>
      <c r="C41" s="8"/>
      <c r="D41" s="113">
        <v>200000</v>
      </c>
      <c r="E41" s="75" t="s">
        <v>184</v>
      </c>
      <c r="F41" s="36">
        <v>1</v>
      </c>
      <c r="G41" s="8"/>
      <c r="H41" s="113">
        <v>80000</v>
      </c>
    </row>
    <row r="42" spans="1:8" x14ac:dyDescent="0.3">
      <c r="A42" s="75" t="s">
        <v>161</v>
      </c>
      <c r="B42" s="36">
        <v>1</v>
      </c>
      <c r="C42" s="8"/>
      <c r="D42" s="113">
        <v>50000</v>
      </c>
      <c r="E42" s="75" t="s">
        <v>185</v>
      </c>
      <c r="F42" s="36">
        <v>1</v>
      </c>
      <c r="G42" s="8"/>
      <c r="H42" s="113">
        <v>50000</v>
      </c>
    </row>
    <row r="43" spans="1:8" ht="15" thickBot="1" x14ac:dyDescent="0.35">
      <c r="A43" s="138"/>
      <c r="B43" s="139"/>
      <c r="C43" s="140"/>
      <c r="D43" s="141"/>
      <c r="E43" s="138" t="s">
        <v>186</v>
      </c>
      <c r="F43" s="139">
        <v>1</v>
      </c>
      <c r="G43" s="146"/>
      <c r="H43" s="141">
        <v>50000</v>
      </c>
    </row>
    <row r="44" spans="1:8" ht="66.75" customHeight="1" x14ac:dyDescent="0.3">
      <c r="A44" s="147" t="s">
        <v>20</v>
      </c>
      <c r="B44" s="148">
        <f>B45+B61+B75</f>
        <v>11480</v>
      </c>
      <c r="C44" s="149" t="s">
        <v>272</v>
      </c>
      <c r="D44" s="150">
        <f>D45+D61+D75</f>
        <v>2013600</v>
      </c>
      <c r="E44" s="153" t="s">
        <v>125</v>
      </c>
      <c r="F44" s="154">
        <f>F45+F52</f>
        <v>5250</v>
      </c>
      <c r="G44" s="155" t="s">
        <v>263</v>
      </c>
      <c r="H44" s="156">
        <f>H45+H52</f>
        <v>761100</v>
      </c>
    </row>
    <row r="45" spans="1:8" s="93" customFormat="1" x14ac:dyDescent="0.3">
      <c r="A45" s="103" t="s">
        <v>0</v>
      </c>
      <c r="B45" s="92">
        <f>SUM(B46:B59)</f>
        <v>7090</v>
      </c>
      <c r="C45" s="91"/>
      <c r="D45" s="137">
        <f>SUM(D46:D59)</f>
        <v>1418000</v>
      </c>
      <c r="E45" s="103" t="s">
        <v>1</v>
      </c>
      <c r="F45" s="92">
        <f>SUM(F46:F48)</f>
        <v>4370</v>
      </c>
      <c r="G45" s="91"/>
      <c r="H45" s="125">
        <f>SUM(H46:H48)</f>
        <v>655500</v>
      </c>
    </row>
    <row r="46" spans="1:8" x14ac:dyDescent="0.3">
      <c r="A46" s="75" t="s">
        <v>226</v>
      </c>
      <c r="B46" s="36">
        <v>1900</v>
      </c>
      <c r="C46" s="8" t="s">
        <v>243</v>
      </c>
      <c r="D46" s="113">
        <f>B46*200</f>
        <v>380000</v>
      </c>
      <c r="E46" s="75" t="s">
        <v>226</v>
      </c>
      <c r="F46" s="36">
        <v>2500</v>
      </c>
      <c r="G46" s="8" t="s">
        <v>243</v>
      </c>
      <c r="H46" s="113">
        <f>F46*150</f>
        <v>375000</v>
      </c>
    </row>
    <row r="47" spans="1:8" x14ac:dyDescent="0.3">
      <c r="A47" s="75" t="s">
        <v>227</v>
      </c>
      <c r="B47" s="36">
        <v>950</v>
      </c>
      <c r="C47" s="8" t="s">
        <v>244</v>
      </c>
      <c r="D47" s="113">
        <f>B47*200</f>
        <v>190000</v>
      </c>
      <c r="E47" s="75" t="s">
        <v>227</v>
      </c>
      <c r="F47" s="36">
        <v>1400</v>
      </c>
      <c r="G47" s="8" t="s">
        <v>244</v>
      </c>
      <c r="H47" s="113">
        <f t="shared" ref="H47:H48" si="6">F47*150</f>
        <v>210000</v>
      </c>
    </row>
    <row r="48" spans="1:8" x14ac:dyDescent="0.3">
      <c r="A48" s="75" t="s">
        <v>228</v>
      </c>
      <c r="B48" s="36">
        <v>510</v>
      </c>
      <c r="C48" s="8" t="s">
        <v>245</v>
      </c>
      <c r="D48" s="113">
        <f>B48*200</f>
        <v>102000</v>
      </c>
      <c r="E48" s="75" t="s">
        <v>229</v>
      </c>
      <c r="F48" s="36">
        <v>470</v>
      </c>
      <c r="G48" s="8" t="s">
        <v>246</v>
      </c>
      <c r="H48" s="113">
        <f t="shared" si="6"/>
        <v>70500</v>
      </c>
    </row>
    <row r="49" spans="1:8" x14ac:dyDescent="0.3">
      <c r="A49" s="75" t="s">
        <v>229</v>
      </c>
      <c r="B49" s="36">
        <v>470</v>
      </c>
      <c r="C49" s="8" t="s">
        <v>246</v>
      </c>
      <c r="D49" s="113">
        <f t="shared" ref="D49:D58" si="7">B49*200</f>
        <v>94000</v>
      </c>
      <c r="E49" s="75" t="s">
        <v>210</v>
      </c>
      <c r="F49" s="36">
        <v>220</v>
      </c>
      <c r="G49" s="8" t="s">
        <v>222</v>
      </c>
      <c r="H49" s="113">
        <f>F49*150</f>
        <v>33000</v>
      </c>
    </row>
    <row r="50" spans="1:8" x14ac:dyDescent="0.3">
      <c r="A50" s="75" t="s">
        <v>230</v>
      </c>
      <c r="B50" s="36">
        <v>480</v>
      </c>
      <c r="C50" s="8" t="s">
        <v>247</v>
      </c>
      <c r="D50" s="113">
        <f t="shared" si="7"/>
        <v>96000</v>
      </c>
      <c r="E50" s="114"/>
      <c r="F50" s="36"/>
      <c r="G50" s="8"/>
      <c r="H50" s="113"/>
    </row>
    <row r="51" spans="1:8" x14ac:dyDescent="0.3">
      <c r="A51" s="75" t="s">
        <v>232</v>
      </c>
      <c r="B51" s="36">
        <v>140</v>
      </c>
      <c r="C51" s="8" t="s">
        <v>248</v>
      </c>
      <c r="D51" s="113">
        <f t="shared" si="7"/>
        <v>28000</v>
      </c>
      <c r="E51" s="114"/>
      <c r="F51" s="36"/>
      <c r="G51" s="8"/>
      <c r="H51" s="113"/>
    </row>
    <row r="52" spans="1:8" x14ac:dyDescent="0.3">
      <c r="A52" s="75" t="s">
        <v>233</v>
      </c>
      <c r="B52" s="36">
        <v>80</v>
      </c>
      <c r="C52" s="8" t="s">
        <v>249</v>
      </c>
      <c r="D52" s="113">
        <f t="shared" si="7"/>
        <v>16000</v>
      </c>
      <c r="E52" s="103" t="s">
        <v>4</v>
      </c>
      <c r="F52" s="92">
        <f>SUM(F53:F56)</f>
        <v>880</v>
      </c>
      <c r="G52" s="91"/>
      <c r="H52" s="125">
        <f>SUM(H53:H56)</f>
        <v>105600</v>
      </c>
    </row>
    <row r="53" spans="1:8" x14ac:dyDescent="0.3">
      <c r="A53" s="75" t="s">
        <v>234</v>
      </c>
      <c r="B53" s="36">
        <v>150</v>
      </c>
      <c r="C53" s="8" t="s">
        <v>250</v>
      </c>
      <c r="D53" s="113">
        <f t="shared" si="7"/>
        <v>30000</v>
      </c>
      <c r="E53" s="75" t="s">
        <v>226</v>
      </c>
      <c r="F53" s="36">
        <v>360</v>
      </c>
      <c r="G53" s="8"/>
      <c r="H53" s="113">
        <f t="shared" ref="H53:H56" si="8">F53*120</f>
        <v>43200</v>
      </c>
    </row>
    <row r="54" spans="1:8" x14ac:dyDescent="0.3">
      <c r="A54" s="75" t="s">
        <v>235</v>
      </c>
      <c r="B54" s="36">
        <v>650</v>
      </c>
      <c r="C54" s="8" t="s">
        <v>251</v>
      </c>
      <c r="D54" s="113">
        <f t="shared" si="7"/>
        <v>130000</v>
      </c>
      <c r="E54" s="75" t="s">
        <v>227</v>
      </c>
      <c r="F54" s="36">
        <v>250</v>
      </c>
      <c r="G54" s="8"/>
      <c r="H54" s="113">
        <f t="shared" si="8"/>
        <v>30000</v>
      </c>
    </row>
    <row r="55" spans="1:8" x14ac:dyDescent="0.3">
      <c r="A55" s="75" t="s">
        <v>238</v>
      </c>
      <c r="B55" s="36">
        <v>50</v>
      </c>
      <c r="C55" s="8" t="s">
        <v>252</v>
      </c>
      <c r="D55" s="113">
        <f t="shared" si="7"/>
        <v>10000</v>
      </c>
      <c r="E55" s="75" t="s">
        <v>228</v>
      </c>
      <c r="F55" s="36">
        <v>200</v>
      </c>
      <c r="G55" s="8"/>
      <c r="H55" s="113">
        <f t="shared" si="8"/>
        <v>24000</v>
      </c>
    </row>
    <row r="56" spans="1:8" x14ac:dyDescent="0.3">
      <c r="A56" s="75" t="s">
        <v>239</v>
      </c>
      <c r="B56" s="36">
        <v>90</v>
      </c>
      <c r="C56" s="8" t="s">
        <v>253</v>
      </c>
      <c r="D56" s="113">
        <f t="shared" si="7"/>
        <v>18000</v>
      </c>
      <c r="E56" s="75" t="s">
        <v>229</v>
      </c>
      <c r="F56" s="36">
        <v>70</v>
      </c>
      <c r="G56" s="8"/>
      <c r="H56" s="113">
        <f t="shared" si="8"/>
        <v>8400</v>
      </c>
    </row>
    <row r="57" spans="1:8" x14ac:dyDescent="0.3">
      <c r="A57" s="75" t="s">
        <v>240</v>
      </c>
      <c r="B57" s="36">
        <v>270</v>
      </c>
      <c r="C57" s="8" t="s">
        <v>254</v>
      </c>
      <c r="D57" s="113">
        <f t="shared" si="7"/>
        <v>54000</v>
      </c>
      <c r="E57" s="114"/>
      <c r="F57" s="36"/>
      <c r="G57" s="8"/>
      <c r="H57" s="113"/>
    </row>
    <row r="58" spans="1:8" x14ac:dyDescent="0.3">
      <c r="A58" s="75" t="s">
        <v>242</v>
      </c>
      <c r="B58" s="36">
        <v>1100</v>
      </c>
      <c r="C58" s="8" t="s">
        <v>255</v>
      </c>
      <c r="D58" s="113">
        <f t="shared" si="7"/>
        <v>220000</v>
      </c>
      <c r="E58" s="114"/>
      <c r="F58" s="36"/>
      <c r="G58" s="8"/>
      <c r="H58" s="113"/>
    </row>
    <row r="59" spans="1:8" x14ac:dyDescent="0.3">
      <c r="A59" s="75" t="s">
        <v>203</v>
      </c>
      <c r="B59" s="36">
        <v>250</v>
      </c>
      <c r="C59" s="8" t="s">
        <v>223</v>
      </c>
      <c r="D59" s="113">
        <f>B59*200</f>
        <v>50000</v>
      </c>
      <c r="E59" s="114"/>
      <c r="F59" s="36"/>
      <c r="G59" s="8"/>
      <c r="H59" s="113"/>
    </row>
    <row r="60" spans="1:8" x14ac:dyDescent="0.3">
      <c r="A60" s="75"/>
      <c r="B60" s="36"/>
      <c r="C60" s="8"/>
      <c r="D60" s="113"/>
      <c r="E60" s="114"/>
      <c r="F60" s="36"/>
      <c r="G60" s="8"/>
      <c r="H60" s="113"/>
    </row>
    <row r="61" spans="1:8" s="93" customFormat="1" ht="14.25" customHeight="1" x14ac:dyDescent="0.3">
      <c r="A61" s="103" t="s">
        <v>1</v>
      </c>
      <c r="B61" s="92">
        <f>SUM(B62:B73)</f>
        <v>3290</v>
      </c>
      <c r="C61" s="91"/>
      <c r="D61" s="137">
        <f>SUM(D62:D73)</f>
        <v>463600</v>
      </c>
      <c r="E61" s="157"/>
      <c r="F61" s="92"/>
      <c r="G61" s="91"/>
      <c r="H61" s="137"/>
    </row>
    <row r="62" spans="1:8" x14ac:dyDescent="0.3">
      <c r="A62" s="75" t="s">
        <v>226</v>
      </c>
      <c r="B62" s="36">
        <v>300</v>
      </c>
      <c r="C62" s="8"/>
      <c r="D62" s="113">
        <f>B62*140</f>
        <v>42000</v>
      </c>
      <c r="E62" s="114"/>
      <c r="F62" s="36"/>
      <c r="G62" s="8"/>
      <c r="H62" s="113"/>
    </row>
    <row r="63" spans="1:8" x14ac:dyDescent="0.3">
      <c r="A63" s="75" t="s">
        <v>227</v>
      </c>
      <c r="B63" s="36">
        <v>100</v>
      </c>
      <c r="C63" s="8"/>
      <c r="D63" s="113">
        <f t="shared" ref="D63:D71" si="9">B63*140</f>
        <v>14000</v>
      </c>
      <c r="E63" s="114"/>
      <c r="F63" s="36"/>
      <c r="G63" s="8"/>
      <c r="H63" s="113"/>
    </row>
    <row r="64" spans="1:8" x14ac:dyDescent="0.3">
      <c r="A64" s="75" t="s">
        <v>228</v>
      </c>
      <c r="B64" s="36">
        <v>500</v>
      </c>
      <c r="C64" s="8"/>
      <c r="D64" s="113">
        <f>B64*140</f>
        <v>70000</v>
      </c>
      <c r="E64" s="114"/>
      <c r="F64" s="36"/>
      <c r="G64" s="8"/>
      <c r="H64" s="113"/>
    </row>
    <row r="65" spans="1:8" x14ac:dyDescent="0.3">
      <c r="A65" s="75" t="s">
        <v>229</v>
      </c>
      <c r="B65" s="36">
        <v>300</v>
      </c>
      <c r="C65" s="8"/>
      <c r="D65" s="113">
        <f>B65*140</f>
        <v>42000</v>
      </c>
      <c r="E65" s="114"/>
      <c r="F65" s="36"/>
      <c r="G65" s="8"/>
      <c r="H65" s="113"/>
    </row>
    <row r="66" spans="1:8" x14ac:dyDescent="0.3">
      <c r="A66" s="75" t="s">
        <v>232</v>
      </c>
      <c r="B66" s="36">
        <v>290</v>
      </c>
      <c r="C66" s="8"/>
      <c r="D66" s="113">
        <f t="shared" si="9"/>
        <v>40600</v>
      </c>
      <c r="E66" s="158"/>
      <c r="F66" s="83"/>
      <c r="G66" s="84"/>
      <c r="H66" s="159"/>
    </row>
    <row r="67" spans="1:8" x14ac:dyDescent="0.3">
      <c r="A67" s="75" t="s">
        <v>233</v>
      </c>
      <c r="B67" s="36">
        <v>100</v>
      </c>
      <c r="C67" s="8"/>
      <c r="D67" s="113">
        <f t="shared" si="9"/>
        <v>14000</v>
      </c>
      <c r="E67" s="158"/>
      <c r="F67" s="83"/>
      <c r="G67" s="84"/>
      <c r="H67" s="159"/>
    </row>
    <row r="68" spans="1:8" x14ac:dyDescent="0.3">
      <c r="A68" s="75" t="s">
        <v>235</v>
      </c>
      <c r="B68" s="36">
        <v>640</v>
      </c>
      <c r="C68" s="8"/>
      <c r="D68" s="113">
        <f t="shared" si="9"/>
        <v>89600</v>
      </c>
      <c r="E68" s="158"/>
      <c r="F68" s="83"/>
      <c r="G68" s="84"/>
      <c r="H68" s="159"/>
    </row>
    <row r="69" spans="1:8" x14ac:dyDescent="0.3">
      <c r="A69" s="75" t="s">
        <v>238</v>
      </c>
      <c r="B69" s="36">
        <v>160</v>
      </c>
      <c r="C69" s="8"/>
      <c r="D69" s="113">
        <f t="shared" si="9"/>
        <v>22400</v>
      </c>
      <c r="E69" s="158"/>
      <c r="F69" s="83"/>
      <c r="G69" s="84"/>
      <c r="H69" s="159"/>
    </row>
    <row r="70" spans="1:8" x14ac:dyDescent="0.3">
      <c r="A70" s="75" t="s">
        <v>256</v>
      </c>
      <c r="B70" s="36">
        <v>150</v>
      </c>
      <c r="C70" s="8"/>
      <c r="D70" s="113">
        <f t="shared" si="9"/>
        <v>21000</v>
      </c>
      <c r="E70" s="158"/>
      <c r="F70" s="83"/>
      <c r="G70" s="84"/>
      <c r="H70" s="159"/>
    </row>
    <row r="71" spans="1:8" x14ac:dyDescent="0.3">
      <c r="A71" s="75" t="s">
        <v>242</v>
      </c>
      <c r="B71" s="36">
        <v>450</v>
      </c>
      <c r="C71" s="8"/>
      <c r="D71" s="113">
        <f t="shared" si="9"/>
        <v>63000</v>
      </c>
      <c r="E71" s="158"/>
      <c r="F71" s="83"/>
      <c r="G71" s="84"/>
      <c r="H71" s="159"/>
    </row>
    <row r="72" spans="1:8" x14ac:dyDescent="0.3">
      <c r="A72" s="75" t="s">
        <v>211</v>
      </c>
      <c r="B72" s="36">
        <v>160</v>
      </c>
      <c r="C72" s="8" t="s">
        <v>212</v>
      </c>
      <c r="D72" s="113">
        <f>B72*150</f>
        <v>24000</v>
      </c>
      <c r="E72" s="158"/>
      <c r="F72" s="83"/>
      <c r="G72" s="84"/>
      <c r="H72" s="159"/>
    </row>
    <row r="73" spans="1:8" x14ac:dyDescent="0.3">
      <c r="A73" s="75" t="s">
        <v>224</v>
      </c>
      <c r="B73" s="36">
        <v>140</v>
      </c>
      <c r="C73" s="8" t="s">
        <v>213</v>
      </c>
      <c r="D73" s="113">
        <f>B73*150</f>
        <v>21000</v>
      </c>
      <c r="E73" s="158"/>
      <c r="F73" s="83"/>
      <c r="G73" s="84"/>
      <c r="H73" s="159"/>
    </row>
    <row r="74" spans="1:8" x14ac:dyDescent="0.3">
      <c r="A74" s="75"/>
      <c r="B74" s="36"/>
      <c r="C74" s="8"/>
      <c r="D74" s="113"/>
      <c r="E74" s="158"/>
      <c r="F74" s="83"/>
      <c r="G74" s="84"/>
      <c r="H74" s="159"/>
    </row>
    <row r="75" spans="1:8" s="93" customFormat="1" x14ac:dyDescent="0.3">
      <c r="A75" s="103" t="s">
        <v>4</v>
      </c>
      <c r="B75" s="92">
        <f>SUM(B76:B88)</f>
        <v>1100</v>
      </c>
      <c r="C75" s="91"/>
      <c r="D75" s="151">
        <f>SUM(D76:D88)</f>
        <v>132000</v>
      </c>
      <c r="E75" s="160"/>
      <c r="F75" s="94"/>
      <c r="G75" s="95"/>
      <c r="H75" s="161"/>
    </row>
    <row r="76" spans="1:8" x14ac:dyDescent="0.3">
      <c r="A76" s="75" t="s">
        <v>226</v>
      </c>
      <c r="B76" s="36">
        <v>360</v>
      </c>
      <c r="C76" s="8"/>
      <c r="D76" s="129">
        <f>B76*120</f>
        <v>43200</v>
      </c>
      <c r="E76" s="158"/>
      <c r="F76" s="83"/>
      <c r="G76" s="84"/>
      <c r="H76" s="159"/>
    </row>
    <row r="77" spans="1:8" x14ac:dyDescent="0.3">
      <c r="A77" s="75" t="s">
        <v>227</v>
      </c>
      <c r="B77" s="36">
        <v>250</v>
      </c>
      <c r="C77" s="8"/>
      <c r="D77" s="129">
        <f>B77*120</f>
        <v>30000</v>
      </c>
      <c r="E77" s="158"/>
      <c r="F77" s="83"/>
      <c r="G77" s="84"/>
      <c r="H77" s="159"/>
    </row>
    <row r="78" spans="1:8" x14ac:dyDescent="0.3">
      <c r="A78" s="75" t="s">
        <v>228</v>
      </c>
      <c r="B78" s="36">
        <v>70</v>
      </c>
      <c r="C78" s="8"/>
      <c r="D78" s="129">
        <f>B78*120</f>
        <v>8400</v>
      </c>
      <c r="E78" s="158"/>
      <c r="F78" s="83"/>
      <c r="G78" s="84"/>
      <c r="H78" s="159"/>
    </row>
    <row r="79" spans="1:8" x14ac:dyDescent="0.3">
      <c r="A79" s="75" t="s">
        <v>229</v>
      </c>
      <c r="B79" s="36">
        <v>70</v>
      </c>
      <c r="C79" s="8"/>
      <c r="D79" s="129">
        <f>B79*120</f>
        <v>8400</v>
      </c>
      <c r="E79" s="158"/>
      <c r="F79" s="83"/>
      <c r="G79" s="84"/>
      <c r="H79" s="159"/>
    </row>
    <row r="80" spans="1:8" x14ac:dyDescent="0.3">
      <c r="A80" s="75" t="s">
        <v>232</v>
      </c>
      <c r="B80" s="36">
        <v>20</v>
      </c>
      <c r="C80" s="8"/>
      <c r="D80" s="129">
        <f t="shared" ref="D80:D88" si="10">B80*120</f>
        <v>2400</v>
      </c>
      <c r="E80" s="158"/>
      <c r="F80" s="83"/>
      <c r="G80" s="84"/>
      <c r="H80" s="159"/>
    </row>
    <row r="81" spans="1:8" x14ac:dyDescent="0.3">
      <c r="A81" s="75" t="s">
        <v>233</v>
      </c>
      <c r="B81" s="36">
        <v>15</v>
      </c>
      <c r="C81" s="8"/>
      <c r="D81" s="129">
        <f t="shared" si="10"/>
        <v>1800</v>
      </c>
      <c r="E81" s="158"/>
      <c r="F81" s="83"/>
      <c r="G81" s="84"/>
      <c r="H81" s="159"/>
    </row>
    <row r="82" spans="1:8" x14ac:dyDescent="0.3">
      <c r="A82" s="75" t="s">
        <v>234</v>
      </c>
      <c r="B82" s="36">
        <v>10</v>
      </c>
      <c r="C82" s="8"/>
      <c r="D82" s="129">
        <f t="shared" si="10"/>
        <v>1200</v>
      </c>
      <c r="E82" s="158"/>
      <c r="F82" s="83"/>
      <c r="G82" s="84"/>
      <c r="H82" s="159"/>
    </row>
    <row r="83" spans="1:8" x14ac:dyDescent="0.3">
      <c r="A83" s="75" t="s">
        <v>235</v>
      </c>
      <c r="B83" s="36">
        <v>90</v>
      </c>
      <c r="C83" s="8"/>
      <c r="D83" s="129">
        <f t="shared" si="10"/>
        <v>10800</v>
      </c>
      <c r="E83" s="158"/>
      <c r="F83" s="83"/>
      <c r="G83" s="84"/>
      <c r="H83" s="159"/>
    </row>
    <row r="84" spans="1:8" x14ac:dyDescent="0.3">
      <c r="A84" s="75" t="s">
        <v>238</v>
      </c>
      <c r="B84" s="36">
        <v>10</v>
      </c>
      <c r="C84" s="8"/>
      <c r="D84" s="129">
        <f t="shared" si="10"/>
        <v>1200</v>
      </c>
      <c r="E84" s="75"/>
      <c r="F84" s="36"/>
      <c r="G84" s="8"/>
      <c r="H84" s="129"/>
    </row>
    <row r="85" spans="1:8" x14ac:dyDescent="0.3">
      <c r="A85" s="75" t="s">
        <v>256</v>
      </c>
      <c r="B85" s="36">
        <v>15</v>
      </c>
      <c r="C85" s="8"/>
      <c r="D85" s="129">
        <f t="shared" si="10"/>
        <v>1800</v>
      </c>
      <c r="E85" s="75"/>
      <c r="F85" s="36"/>
      <c r="G85" s="8"/>
      <c r="H85" s="129"/>
    </row>
    <row r="86" spans="1:8" x14ac:dyDescent="0.3">
      <c r="A86" s="75" t="s">
        <v>240</v>
      </c>
      <c r="B86" s="36">
        <v>30</v>
      </c>
      <c r="C86" s="8"/>
      <c r="D86" s="129">
        <f t="shared" si="10"/>
        <v>3600</v>
      </c>
      <c r="E86" s="75"/>
      <c r="F86" s="36"/>
      <c r="G86" s="8"/>
      <c r="H86" s="129"/>
    </row>
    <row r="87" spans="1:8" x14ac:dyDescent="0.3">
      <c r="A87" s="75" t="s">
        <v>230</v>
      </c>
      <c r="B87" s="36">
        <v>80</v>
      </c>
      <c r="C87" s="8"/>
      <c r="D87" s="129">
        <f t="shared" si="10"/>
        <v>9600</v>
      </c>
      <c r="E87" s="75"/>
      <c r="F87" s="36"/>
      <c r="G87" s="8"/>
      <c r="H87" s="129"/>
    </row>
    <row r="88" spans="1:8" ht="15" thickBot="1" x14ac:dyDescent="0.35">
      <c r="A88" s="138" t="s">
        <v>242</v>
      </c>
      <c r="B88" s="139">
        <v>80</v>
      </c>
      <c r="C88" s="146"/>
      <c r="D88" s="152">
        <f t="shared" si="10"/>
        <v>9600</v>
      </c>
      <c r="E88" s="138"/>
      <c r="F88" s="139"/>
      <c r="G88" s="146"/>
      <c r="H88" s="152"/>
    </row>
    <row r="89" spans="1:8" ht="78" x14ac:dyDescent="0.3">
      <c r="A89" s="133" t="s">
        <v>110</v>
      </c>
      <c r="B89" s="134"/>
      <c r="C89" s="135"/>
      <c r="D89" s="136">
        <f>D90+D99+D100</f>
        <v>80000</v>
      </c>
      <c r="E89" s="142" t="s">
        <v>126</v>
      </c>
      <c r="F89" s="143"/>
      <c r="G89" s="144"/>
      <c r="H89" s="145">
        <f>H90+H99+H100</f>
        <v>0</v>
      </c>
    </row>
    <row r="90" spans="1:8" s="93" customFormat="1" x14ac:dyDescent="0.3">
      <c r="A90" s="103" t="s">
        <v>2</v>
      </c>
      <c r="B90" s="90">
        <f>SUM(B91:B98)</f>
        <v>8</v>
      </c>
      <c r="C90" s="91"/>
      <c r="D90" s="162">
        <f>SUM(D91:D99)</f>
        <v>80000</v>
      </c>
      <c r="E90" s="103" t="s">
        <v>114</v>
      </c>
      <c r="F90" s="92">
        <v>0</v>
      </c>
      <c r="G90" s="91"/>
      <c r="H90" s="137">
        <v>0</v>
      </c>
    </row>
    <row r="91" spans="1:8" x14ac:dyDescent="0.3">
      <c r="A91" s="75" t="s">
        <v>226</v>
      </c>
      <c r="B91" s="74">
        <v>1</v>
      </c>
      <c r="C91" s="8"/>
      <c r="D91" s="163">
        <f t="shared" ref="D91:D98" si="11">B91*10000</f>
        <v>10000</v>
      </c>
      <c r="E91" s="75"/>
      <c r="F91" s="36"/>
      <c r="G91" s="8"/>
      <c r="H91" s="113"/>
    </row>
    <row r="92" spans="1:8" x14ac:dyDescent="0.3">
      <c r="A92" s="75" t="s">
        <v>227</v>
      </c>
      <c r="B92" s="74">
        <v>1</v>
      </c>
      <c r="C92" s="8"/>
      <c r="D92" s="163">
        <f t="shared" si="11"/>
        <v>10000</v>
      </c>
      <c r="E92" s="75"/>
      <c r="F92" s="36"/>
      <c r="G92" s="8"/>
      <c r="H92" s="113"/>
    </row>
    <row r="93" spans="1:8" x14ac:dyDescent="0.3">
      <c r="A93" s="75" t="s">
        <v>228</v>
      </c>
      <c r="B93" s="74">
        <v>1</v>
      </c>
      <c r="C93" s="8"/>
      <c r="D93" s="163">
        <f>B93*10000</f>
        <v>10000</v>
      </c>
      <c r="E93" s="75"/>
      <c r="F93" s="36"/>
      <c r="G93" s="8"/>
      <c r="H93" s="113"/>
    </row>
    <row r="94" spans="1:8" x14ac:dyDescent="0.3">
      <c r="A94" s="75" t="s">
        <v>229</v>
      </c>
      <c r="B94" s="74">
        <v>1</v>
      </c>
      <c r="C94" s="8"/>
      <c r="D94" s="163">
        <f>B94*10000</f>
        <v>10000</v>
      </c>
      <c r="E94" s="75"/>
      <c r="F94" s="36"/>
      <c r="G94" s="8"/>
      <c r="H94" s="113"/>
    </row>
    <row r="95" spans="1:8" x14ac:dyDescent="0.3">
      <c r="A95" s="75" t="s">
        <v>232</v>
      </c>
      <c r="B95" s="74">
        <v>1</v>
      </c>
      <c r="C95" s="8"/>
      <c r="D95" s="163">
        <f t="shared" si="11"/>
        <v>10000</v>
      </c>
      <c r="E95" s="75"/>
      <c r="F95" s="36"/>
      <c r="G95" s="8"/>
      <c r="H95" s="113"/>
    </row>
    <row r="96" spans="1:8" x14ac:dyDescent="0.3">
      <c r="A96" s="75" t="s">
        <v>233</v>
      </c>
      <c r="B96" s="74">
        <v>1</v>
      </c>
      <c r="C96" s="8"/>
      <c r="D96" s="163">
        <f t="shared" si="11"/>
        <v>10000</v>
      </c>
      <c r="E96" s="75"/>
      <c r="F96" s="36"/>
      <c r="G96" s="8"/>
      <c r="H96" s="113"/>
    </row>
    <row r="97" spans="1:9" x14ac:dyDescent="0.3">
      <c r="A97" s="75" t="s">
        <v>256</v>
      </c>
      <c r="B97" s="74">
        <v>1</v>
      </c>
      <c r="C97" s="8"/>
      <c r="D97" s="163">
        <f t="shared" si="11"/>
        <v>10000</v>
      </c>
      <c r="E97" s="75"/>
      <c r="F97" s="36"/>
      <c r="G97" s="8"/>
      <c r="H97" s="113"/>
    </row>
    <row r="98" spans="1:9" x14ac:dyDescent="0.3">
      <c r="A98" s="75" t="s">
        <v>242</v>
      </c>
      <c r="B98" s="74">
        <v>1</v>
      </c>
      <c r="C98" s="8"/>
      <c r="D98" s="163">
        <f t="shared" si="11"/>
        <v>10000</v>
      </c>
      <c r="E98" s="75"/>
      <c r="F98" s="36"/>
      <c r="G98" s="8"/>
      <c r="H98" s="113"/>
    </row>
    <row r="99" spans="1:9" s="93" customFormat="1" ht="42" customHeight="1" x14ac:dyDescent="0.3">
      <c r="A99" s="103" t="s">
        <v>12</v>
      </c>
      <c r="B99" s="92">
        <v>0</v>
      </c>
      <c r="C99" s="91"/>
      <c r="D99" s="137">
        <v>0</v>
      </c>
      <c r="E99" s="103" t="s">
        <v>115</v>
      </c>
      <c r="F99" s="92">
        <v>0</v>
      </c>
      <c r="G99" s="91"/>
      <c r="H99" s="137">
        <v>0</v>
      </c>
    </row>
    <row r="100" spans="1:9" s="93" customFormat="1" ht="42" customHeight="1" thickBot="1" x14ac:dyDescent="0.35">
      <c r="A100" s="164" t="s">
        <v>11</v>
      </c>
      <c r="B100" s="165">
        <v>0</v>
      </c>
      <c r="C100" s="166"/>
      <c r="D100" s="167">
        <v>0</v>
      </c>
      <c r="E100" s="164" t="s">
        <v>116</v>
      </c>
      <c r="F100" s="165">
        <v>0</v>
      </c>
      <c r="G100" s="166"/>
      <c r="H100" s="167">
        <v>0</v>
      </c>
    </row>
    <row r="101" spans="1:9" ht="15" customHeight="1" x14ac:dyDescent="0.3">
      <c r="A101" s="208" t="s">
        <v>5</v>
      </c>
      <c r="B101" s="209"/>
      <c r="C101" s="209"/>
      <c r="D101" s="210"/>
      <c r="E101" s="199" t="s">
        <v>111</v>
      </c>
      <c r="F101" s="200"/>
      <c r="G101" s="200"/>
      <c r="H101" s="201"/>
    </row>
    <row r="102" spans="1:9" ht="31.2" customHeight="1" x14ac:dyDescent="0.3">
      <c r="A102" s="168" t="s">
        <v>8</v>
      </c>
      <c r="B102" s="99">
        <f>B103+B115</f>
        <v>21200</v>
      </c>
      <c r="C102" s="100"/>
      <c r="D102" s="169">
        <f>D103+D115</f>
        <v>7690000</v>
      </c>
      <c r="E102" s="171" t="s">
        <v>112</v>
      </c>
      <c r="F102" s="101">
        <f>F103</f>
        <v>11440</v>
      </c>
      <c r="G102" s="102"/>
      <c r="H102" s="172">
        <f>SUM(H103:H124)</f>
        <v>7207000</v>
      </c>
      <c r="I102" t="s">
        <v>117</v>
      </c>
    </row>
    <row r="103" spans="1:9" s="93" customFormat="1" x14ac:dyDescent="0.3">
      <c r="A103" s="103" t="s">
        <v>0</v>
      </c>
      <c r="B103" s="98">
        <f>SUM(B104:B114)</f>
        <v>14800</v>
      </c>
      <c r="C103" s="104"/>
      <c r="D103" s="151">
        <f>SUM(D104:D114)</f>
        <v>5850000</v>
      </c>
      <c r="E103" s="103" t="s">
        <v>1</v>
      </c>
      <c r="F103" s="98">
        <f>SUM(F104:F123)</f>
        <v>11440</v>
      </c>
      <c r="G103" s="214"/>
      <c r="H103" s="128">
        <f>SUM(H104:H123)</f>
        <v>3603500</v>
      </c>
    </row>
    <row r="104" spans="1:9" x14ac:dyDescent="0.3">
      <c r="A104" s="75" t="s">
        <v>162</v>
      </c>
      <c r="B104" s="47">
        <v>1500</v>
      </c>
      <c r="C104" s="105"/>
      <c r="D104" s="129">
        <f>B104*450</f>
        <v>675000</v>
      </c>
      <c r="E104" s="75" t="s">
        <v>187</v>
      </c>
      <c r="F104" s="47">
        <v>1600</v>
      </c>
      <c r="G104" s="215"/>
      <c r="H104" s="129">
        <f>F104*320</f>
        <v>512000</v>
      </c>
    </row>
    <row r="105" spans="1:9" x14ac:dyDescent="0.3">
      <c r="A105" s="75" t="s">
        <v>163</v>
      </c>
      <c r="B105" s="47">
        <v>2600</v>
      </c>
      <c r="C105" s="105"/>
      <c r="D105" s="129">
        <f>B105*450</f>
        <v>1170000</v>
      </c>
      <c r="E105" s="75" t="s">
        <v>188</v>
      </c>
      <c r="F105" s="47">
        <v>250</v>
      </c>
      <c r="G105" s="215"/>
      <c r="H105" s="129">
        <f t="shared" ref="H105:H123" si="12">F105*300</f>
        <v>75000</v>
      </c>
    </row>
    <row r="106" spans="1:9" x14ac:dyDescent="0.3">
      <c r="A106" s="75" t="s">
        <v>164</v>
      </c>
      <c r="B106" s="47">
        <v>2500</v>
      </c>
      <c r="C106" s="105"/>
      <c r="D106" s="129">
        <f>B106*450</f>
        <v>1125000</v>
      </c>
      <c r="E106" s="75" t="s">
        <v>189</v>
      </c>
      <c r="F106" s="47">
        <v>600</v>
      </c>
      <c r="G106" s="215"/>
      <c r="H106" s="129">
        <f>F106*250</f>
        <v>150000</v>
      </c>
    </row>
    <row r="107" spans="1:9" x14ac:dyDescent="0.3">
      <c r="A107" s="75" t="s">
        <v>165</v>
      </c>
      <c r="B107" s="47">
        <v>600</v>
      </c>
      <c r="C107" s="105"/>
      <c r="D107" s="129">
        <f>B107*450</f>
        <v>270000</v>
      </c>
      <c r="E107" s="75" t="s">
        <v>258</v>
      </c>
      <c r="F107" s="47">
        <v>140</v>
      </c>
      <c r="G107" s="215"/>
      <c r="H107" s="129">
        <f t="shared" si="12"/>
        <v>42000</v>
      </c>
    </row>
    <row r="108" spans="1:9" x14ac:dyDescent="0.3">
      <c r="A108" s="75" t="s">
        <v>166</v>
      </c>
      <c r="B108" s="47">
        <v>1000</v>
      </c>
      <c r="C108" s="105"/>
      <c r="D108" s="129">
        <f>B108*300</f>
        <v>300000</v>
      </c>
      <c r="E108" s="75" t="s">
        <v>190</v>
      </c>
      <c r="F108" s="47">
        <v>600</v>
      </c>
      <c r="G108" s="215"/>
      <c r="H108" s="129">
        <f>F108*250</f>
        <v>150000</v>
      </c>
    </row>
    <row r="109" spans="1:9" x14ac:dyDescent="0.3">
      <c r="A109" s="75" t="s">
        <v>167</v>
      </c>
      <c r="B109" s="47">
        <v>1000</v>
      </c>
      <c r="C109" s="105"/>
      <c r="D109" s="129">
        <f t="shared" ref="D109:D111" si="13">B109*350</f>
        <v>350000</v>
      </c>
      <c r="E109" s="75" t="s">
        <v>191</v>
      </c>
      <c r="F109" s="47">
        <v>1000</v>
      </c>
      <c r="G109" s="215"/>
      <c r="H109" s="129">
        <f>F109*250</f>
        <v>250000</v>
      </c>
    </row>
    <row r="110" spans="1:9" x14ac:dyDescent="0.3">
      <c r="A110" s="75" t="s">
        <v>168</v>
      </c>
      <c r="B110" s="47">
        <v>1600</v>
      </c>
      <c r="C110" s="105"/>
      <c r="D110" s="129">
        <f t="shared" si="13"/>
        <v>560000</v>
      </c>
      <c r="E110" s="75" t="s">
        <v>192</v>
      </c>
      <c r="F110" s="47">
        <v>700</v>
      </c>
      <c r="G110" s="215"/>
      <c r="H110" s="129">
        <f t="shared" si="12"/>
        <v>210000</v>
      </c>
    </row>
    <row r="111" spans="1:9" x14ac:dyDescent="0.3">
      <c r="A111" s="75" t="s">
        <v>169</v>
      </c>
      <c r="B111" s="47">
        <v>1000</v>
      </c>
      <c r="C111" s="105"/>
      <c r="D111" s="129">
        <f t="shared" si="13"/>
        <v>350000</v>
      </c>
      <c r="E111" s="75" t="s">
        <v>193</v>
      </c>
      <c r="F111" s="47">
        <v>650</v>
      </c>
      <c r="G111" s="215"/>
      <c r="H111" s="129">
        <f t="shared" si="12"/>
        <v>195000</v>
      </c>
    </row>
    <row r="112" spans="1:9" x14ac:dyDescent="0.3">
      <c r="A112" s="75" t="s">
        <v>170</v>
      </c>
      <c r="B112" s="47">
        <v>1000</v>
      </c>
      <c r="C112" s="105"/>
      <c r="D112" s="129">
        <f>B112*350</f>
        <v>350000</v>
      </c>
      <c r="E112" s="75" t="s">
        <v>199</v>
      </c>
      <c r="F112" s="47">
        <v>300</v>
      </c>
      <c r="G112" s="215"/>
      <c r="H112" s="129">
        <f>F112*2200</f>
        <v>660000</v>
      </c>
    </row>
    <row r="113" spans="1:8" x14ac:dyDescent="0.3">
      <c r="A113" s="75" t="s">
        <v>171</v>
      </c>
      <c r="B113" s="47">
        <v>1000</v>
      </c>
      <c r="C113" s="105"/>
      <c r="D113" s="129">
        <f>B113*350</f>
        <v>350000</v>
      </c>
      <c r="E113" s="158" t="s">
        <v>201</v>
      </c>
      <c r="F113" s="47">
        <v>400</v>
      </c>
      <c r="G113" s="215"/>
      <c r="H113" s="129">
        <f>F113*200</f>
        <v>80000</v>
      </c>
    </row>
    <row r="114" spans="1:8" x14ac:dyDescent="0.3">
      <c r="A114" s="75" t="s">
        <v>172</v>
      </c>
      <c r="B114" s="47">
        <v>1000</v>
      </c>
      <c r="C114" s="105"/>
      <c r="D114" s="129">
        <f>B114*350</f>
        <v>350000</v>
      </c>
      <c r="E114" s="75" t="s">
        <v>194</v>
      </c>
      <c r="F114" s="47">
        <v>550</v>
      </c>
      <c r="G114" s="215"/>
      <c r="H114" s="129">
        <f t="shared" si="12"/>
        <v>165000</v>
      </c>
    </row>
    <row r="115" spans="1:8" x14ac:dyDescent="0.3">
      <c r="A115" s="103" t="s">
        <v>1</v>
      </c>
      <c r="B115" s="92">
        <f>SUM(B116:B118)</f>
        <v>6400</v>
      </c>
      <c r="C115" s="106"/>
      <c r="D115" s="137">
        <f>SUM(D116:D117)</f>
        <v>1840000</v>
      </c>
      <c r="E115" s="75" t="s">
        <v>195</v>
      </c>
      <c r="F115" s="47">
        <v>600</v>
      </c>
      <c r="G115" s="215"/>
      <c r="H115" s="129">
        <f>F115*220</f>
        <v>132000</v>
      </c>
    </row>
    <row r="116" spans="1:8" x14ac:dyDescent="0.3">
      <c r="A116" s="75" t="s">
        <v>173</v>
      </c>
      <c r="B116" s="36">
        <v>2400</v>
      </c>
      <c r="C116" s="20"/>
      <c r="D116" s="113">
        <f>B116*350</f>
        <v>840000</v>
      </c>
      <c r="E116" s="75" t="s">
        <v>196</v>
      </c>
      <c r="F116" s="47">
        <v>400</v>
      </c>
      <c r="G116" s="215"/>
      <c r="H116" s="129">
        <f>F116*230</f>
        <v>92000</v>
      </c>
    </row>
    <row r="117" spans="1:8" x14ac:dyDescent="0.3">
      <c r="A117" s="75" t="s">
        <v>174</v>
      </c>
      <c r="B117" s="36">
        <v>4000</v>
      </c>
      <c r="C117" s="20"/>
      <c r="D117" s="113">
        <f>B117*250</f>
        <v>1000000</v>
      </c>
      <c r="E117" s="75" t="s">
        <v>197</v>
      </c>
      <c r="F117" s="47">
        <v>650</v>
      </c>
      <c r="G117" s="215"/>
      <c r="H117" s="129">
        <f>F117*220</f>
        <v>143000</v>
      </c>
    </row>
    <row r="118" spans="1:8" x14ac:dyDescent="0.3">
      <c r="A118" s="103" t="s">
        <v>3</v>
      </c>
      <c r="B118" s="92">
        <v>0</v>
      </c>
      <c r="C118" s="106"/>
      <c r="D118" s="137">
        <v>0</v>
      </c>
      <c r="E118" s="158" t="s">
        <v>198</v>
      </c>
      <c r="F118" s="47">
        <v>500</v>
      </c>
      <c r="G118" s="215"/>
      <c r="H118" s="129">
        <f>F118*220</f>
        <v>110000</v>
      </c>
    </row>
    <row r="119" spans="1:8" ht="41.4" x14ac:dyDescent="0.3">
      <c r="A119" s="103" t="s">
        <v>16</v>
      </c>
      <c r="B119" s="92">
        <f>SUM(B120:B123)</f>
        <v>4</v>
      </c>
      <c r="C119" s="106"/>
      <c r="D119" s="137">
        <f>SUM(D120:D123)</f>
        <v>250000</v>
      </c>
      <c r="E119" s="158" t="s">
        <v>200</v>
      </c>
      <c r="F119" s="47">
        <v>300</v>
      </c>
      <c r="G119" s="216"/>
      <c r="H119" s="129">
        <f>F119*220</f>
        <v>66000</v>
      </c>
    </row>
    <row r="120" spans="1:8" x14ac:dyDescent="0.3">
      <c r="A120" s="75" t="s">
        <v>175</v>
      </c>
      <c r="B120" s="36">
        <v>1</v>
      </c>
      <c r="C120" s="20"/>
      <c r="D120" s="113">
        <v>50000</v>
      </c>
      <c r="E120" s="158" t="s">
        <v>260</v>
      </c>
      <c r="F120" s="71">
        <v>450</v>
      </c>
      <c r="G120" s="88"/>
      <c r="H120" s="129">
        <f>F120*220</f>
        <v>99000</v>
      </c>
    </row>
    <row r="121" spans="1:8" x14ac:dyDescent="0.3">
      <c r="A121" s="75" t="s">
        <v>176</v>
      </c>
      <c r="B121" s="36">
        <v>1</v>
      </c>
      <c r="C121" s="20"/>
      <c r="D121" s="113">
        <v>50000</v>
      </c>
      <c r="E121" s="158" t="s">
        <v>261</v>
      </c>
      <c r="F121" s="71">
        <v>500</v>
      </c>
      <c r="G121" s="88"/>
      <c r="H121" s="129">
        <f>F121*220</f>
        <v>110000</v>
      </c>
    </row>
    <row r="122" spans="1:8" x14ac:dyDescent="0.3">
      <c r="A122" s="75" t="s">
        <v>177</v>
      </c>
      <c r="B122" s="36">
        <v>1</v>
      </c>
      <c r="C122" s="20"/>
      <c r="D122" s="113">
        <v>100000</v>
      </c>
      <c r="E122" s="158" t="s">
        <v>202</v>
      </c>
      <c r="F122" s="71">
        <v>250</v>
      </c>
      <c r="G122" s="88"/>
      <c r="H122" s="129">
        <f>F122*250</f>
        <v>62500</v>
      </c>
    </row>
    <row r="123" spans="1:8" x14ac:dyDescent="0.3">
      <c r="A123" s="75" t="s">
        <v>178</v>
      </c>
      <c r="B123" s="36">
        <v>1</v>
      </c>
      <c r="C123" s="20"/>
      <c r="D123" s="113">
        <v>50000</v>
      </c>
      <c r="E123" s="158" t="s">
        <v>262</v>
      </c>
      <c r="F123" s="71">
        <v>1000</v>
      </c>
      <c r="G123" s="88"/>
      <c r="H123" s="129">
        <f t="shared" si="12"/>
        <v>300000</v>
      </c>
    </row>
    <row r="124" spans="1:8" ht="28.2" thickBot="1" x14ac:dyDescent="0.35">
      <c r="A124" s="164" t="s">
        <v>11</v>
      </c>
      <c r="B124" s="165">
        <v>0</v>
      </c>
      <c r="C124" s="170"/>
      <c r="D124" s="167">
        <v>0</v>
      </c>
      <c r="E124" s="173"/>
      <c r="F124" s="174"/>
      <c r="G124" s="175"/>
      <c r="H124" s="176"/>
    </row>
    <row r="125" spans="1:8" ht="30.6" customHeight="1" x14ac:dyDescent="0.3">
      <c r="A125" s="208" t="s">
        <v>6</v>
      </c>
      <c r="B125" s="209"/>
      <c r="C125" s="209"/>
      <c r="D125" s="210"/>
      <c r="E125" s="211" t="s">
        <v>118</v>
      </c>
      <c r="F125" s="212"/>
      <c r="G125" s="212"/>
      <c r="H125" s="213"/>
    </row>
    <row r="126" spans="1:8" ht="46.8" x14ac:dyDescent="0.3">
      <c r="A126" s="168" t="s">
        <v>81</v>
      </c>
      <c r="B126" s="107"/>
      <c r="C126" s="100"/>
      <c r="D126" s="169">
        <f>D127+D129+D133+D138</f>
        <v>4200000</v>
      </c>
      <c r="E126" s="171" t="s">
        <v>81</v>
      </c>
      <c r="F126" s="108"/>
      <c r="G126" s="102"/>
      <c r="H126" s="172">
        <f>SUM(H127:H133)</f>
        <v>0</v>
      </c>
    </row>
    <row r="127" spans="1:8" ht="69" x14ac:dyDescent="0.3">
      <c r="A127" s="103" t="s">
        <v>13</v>
      </c>
      <c r="B127" s="92">
        <f>B128</f>
        <v>1</v>
      </c>
      <c r="C127" s="91"/>
      <c r="D127" s="177">
        <f>D128</f>
        <v>2000000</v>
      </c>
      <c r="E127" s="103" t="s">
        <v>119</v>
      </c>
      <c r="F127" s="36"/>
      <c r="G127" s="8"/>
      <c r="H127" s="179">
        <v>0</v>
      </c>
    </row>
    <row r="128" spans="1:8" ht="27.6" x14ac:dyDescent="0.3">
      <c r="A128" s="76" t="s">
        <v>274</v>
      </c>
      <c r="B128" s="36">
        <v>1</v>
      </c>
      <c r="C128" s="91"/>
      <c r="D128" s="178">
        <v>2000000</v>
      </c>
      <c r="E128" s="103"/>
      <c r="F128" s="36"/>
      <c r="G128" s="8"/>
      <c r="H128" s="179"/>
    </row>
    <row r="129" spans="1:8" ht="27.6" x14ac:dyDescent="0.3">
      <c r="A129" s="103" t="s">
        <v>14</v>
      </c>
      <c r="B129" s="36"/>
      <c r="C129" s="8"/>
      <c r="D129" s="179">
        <f>SUM(D130:D132)</f>
        <v>630000</v>
      </c>
      <c r="E129" s="103" t="s">
        <v>120</v>
      </c>
      <c r="F129" s="36"/>
      <c r="G129" s="8"/>
      <c r="H129" s="179">
        <v>0</v>
      </c>
    </row>
    <row r="130" spans="1:8" ht="27.6" x14ac:dyDescent="0.3">
      <c r="A130" s="76" t="s">
        <v>179</v>
      </c>
      <c r="B130" s="35">
        <v>1</v>
      </c>
      <c r="C130" s="8"/>
      <c r="D130" s="178">
        <v>150000</v>
      </c>
      <c r="E130" s="103"/>
      <c r="F130" s="36"/>
      <c r="G130" s="8"/>
      <c r="H130" s="179"/>
    </row>
    <row r="131" spans="1:8" ht="27.6" x14ac:dyDescent="0.3">
      <c r="A131" s="76" t="s">
        <v>180</v>
      </c>
      <c r="B131" s="35">
        <v>1</v>
      </c>
      <c r="C131" s="8"/>
      <c r="D131" s="178">
        <v>360000</v>
      </c>
      <c r="E131" s="103"/>
      <c r="F131" s="36"/>
      <c r="G131" s="8"/>
      <c r="H131" s="179"/>
    </row>
    <row r="132" spans="1:8" ht="27.6" x14ac:dyDescent="0.3">
      <c r="A132" s="76" t="s">
        <v>181</v>
      </c>
      <c r="B132" s="35">
        <v>1</v>
      </c>
      <c r="C132" s="8"/>
      <c r="D132" s="178">
        <v>120000</v>
      </c>
      <c r="E132" s="103"/>
      <c r="F132" s="36"/>
      <c r="G132" s="8"/>
      <c r="H132" s="179"/>
    </row>
    <row r="133" spans="1:8" ht="27.6" x14ac:dyDescent="0.3">
      <c r="A133" s="103" t="s">
        <v>15</v>
      </c>
      <c r="B133" s="92">
        <f>SUM(B134:B137)</f>
        <v>4</v>
      </c>
      <c r="C133" s="91"/>
      <c r="D133" s="177">
        <f>SUM(D134:D137)</f>
        <v>400000</v>
      </c>
      <c r="E133" s="103" t="s">
        <v>121</v>
      </c>
      <c r="F133" s="36"/>
      <c r="G133" s="8"/>
      <c r="H133" s="179">
        <v>0</v>
      </c>
    </row>
    <row r="134" spans="1:8" x14ac:dyDescent="0.3">
      <c r="A134" s="75" t="s">
        <v>175</v>
      </c>
      <c r="B134" s="36">
        <v>1</v>
      </c>
      <c r="C134" s="8"/>
      <c r="D134" s="180">
        <v>100000</v>
      </c>
      <c r="E134" s="182"/>
      <c r="F134" s="65"/>
      <c r="G134" s="65"/>
      <c r="H134" s="184"/>
    </row>
    <row r="135" spans="1:8" x14ac:dyDescent="0.3">
      <c r="A135" s="75" t="s">
        <v>176</v>
      </c>
      <c r="B135" s="36">
        <v>1</v>
      </c>
      <c r="C135" s="8"/>
      <c r="D135" s="180">
        <v>100000</v>
      </c>
      <c r="E135" s="182"/>
      <c r="F135" s="65"/>
      <c r="G135" s="65"/>
      <c r="H135" s="184"/>
    </row>
    <row r="136" spans="1:8" x14ac:dyDescent="0.3">
      <c r="A136" s="75" t="s">
        <v>177</v>
      </c>
      <c r="B136" s="36">
        <v>1</v>
      </c>
      <c r="C136" s="8"/>
      <c r="D136" s="180">
        <v>100000</v>
      </c>
      <c r="E136" s="182"/>
      <c r="F136" s="65"/>
      <c r="G136" s="65"/>
      <c r="H136" s="184"/>
    </row>
    <row r="137" spans="1:8" x14ac:dyDescent="0.3">
      <c r="A137" s="75" t="s">
        <v>178</v>
      </c>
      <c r="B137" s="36">
        <v>1</v>
      </c>
      <c r="C137" s="8"/>
      <c r="D137" s="180">
        <v>100000</v>
      </c>
      <c r="E137" s="182"/>
      <c r="F137" s="65"/>
      <c r="G137" s="65"/>
      <c r="H137" s="184"/>
    </row>
    <row r="138" spans="1:8" ht="27.6" x14ac:dyDescent="0.3">
      <c r="A138" s="103" t="s">
        <v>17</v>
      </c>
      <c r="B138" s="92"/>
      <c r="C138" s="91"/>
      <c r="D138" s="177">
        <f>SUM(D139:D140)</f>
        <v>1170000</v>
      </c>
      <c r="E138" s="183"/>
      <c r="F138" s="4"/>
      <c r="G138" s="4"/>
      <c r="H138" s="127"/>
    </row>
    <row r="139" spans="1:8" x14ac:dyDescent="0.3">
      <c r="A139" s="75" t="s">
        <v>182</v>
      </c>
      <c r="B139" s="35">
        <v>2</v>
      </c>
      <c r="C139" s="8"/>
      <c r="D139" s="178">
        <v>330000</v>
      </c>
      <c r="E139" s="183"/>
      <c r="F139" s="4"/>
      <c r="G139" s="4"/>
      <c r="H139" s="127"/>
    </row>
    <row r="140" spans="1:8" x14ac:dyDescent="0.3">
      <c r="A140" s="75" t="s">
        <v>183</v>
      </c>
      <c r="B140" s="36">
        <v>3</v>
      </c>
      <c r="C140" s="8"/>
      <c r="D140" s="181">
        <v>840000</v>
      </c>
      <c r="E140" s="183"/>
      <c r="F140" s="4"/>
      <c r="G140" s="4"/>
      <c r="H140" s="127"/>
    </row>
    <row r="141" spans="1:8" ht="30" customHeight="1" thickBot="1" x14ac:dyDescent="0.35">
      <c r="A141" s="202" t="s">
        <v>10</v>
      </c>
      <c r="B141" s="203"/>
      <c r="C141" s="203"/>
      <c r="D141" s="204"/>
      <c r="E141" s="202" t="s">
        <v>10</v>
      </c>
      <c r="F141" s="203"/>
      <c r="G141" s="203"/>
      <c r="H141" s="204"/>
    </row>
    <row r="142" spans="1:8" x14ac:dyDescent="0.3">
      <c r="A142"/>
      <c r="B142" s="1"/>
      <c r="C142" s="1"/>
    </row>
    <row r="143" spans="1:8" x14ac:dyDescent="0.3">
      <c r="A143"/>
    </row>
    <row r="144" spans="1:8" x14ac:dyDescent="0.3">
      <c r="A144"/>
      <c r="B144" s="1"/>
      <c r="C144" s="1"/>
    </row>
    <row r="145" spans="1:3" x14ac:dyDescent="0.3">
      <c r="A145"/>
      <c r="B145" s="2"/>
      <c r="C145" s="2"/>
    </row>
    <row r="146" spans="1:3" x14ac:dyDescent="0.3">
      <c r="A146"/>
    </row>
    <row r="147" spans="1:3" x14ac:dyDescent="0.3">
      <c r="A147"/>
    </row>
    <row r="148" spans="1:3" x14ac:dyDescent="0.3">
      <c r="A148"/>
      <c r="B148" s="1"/>
      <c r="C148" s="1"/>
    </row>
    <row r="149" spans="1:3" x14ac:dyDescent="0.3">
      <c r="A149"/>
      <c r="B149" s="2"/>
      <c r="C149" s="2"/>
    </row>
    <row r="150" spans="1:3" x14ac:dyDescent="0.3">
      <c r="A150"/>
    </row>
    <row r="151" spans="1:3" x14ac:dyDescent="0.3">
      <c r="A151"/>
    </row>
    <row r="152" spans="1:3" x14ac:dyDescent="0.3">
      <c r="A152"/>
      <c r="B152" s="2"/>
      <c r="C152" s="2"/>
    </row>
    <row r="153" spans="1:3" x14ac:dyDescent="0.3">
      <c r="A153"/>
    </row>
    <row r="154" spans="1:3" x14ac:dyDescent="0.3">
      <c r="A154"/>
      <c r="B154" s="1"/>
      <c r="C154" s="1"/>
    </row>
    <row r="155" spans="1:3" x14ac:dyDescent="0.3">
      <c r="A155"/>
      <c r="B155" s="2"/>
      <c r="C155" s="2"/>
    </row>
  </sheetData>
  <mergeCells count="24">
    <mergeCell ref="B1:D1"/>
    <mergeCell ref="B2:D2"/>
    <mergeCell ref="B3:D3"/>
    <mergeCell ref="B4:D4"/>
    <mergeCell ref="B5:D5"/>
    <mergeCell ref="A7:D7"/>
    <mergeCell ref="D8:D9"/>
    <mergeCell ref="A8:A9"/>
    <mergeCell ref="B8:B9"/>
    <mergeCell ref="C8:C9"/>
    <mergeCell ref="E10:H10"/>
    <mergeCell ref="E101:H101"/>
    <mergeCell ref="A141:D141"/>
    <mergeCell ref="A10:D10"/>
    <mergeCell ref="A101:D101"/>
    <mergeCell ref="A125:D125"/>
    <mergeCell ref="E125:H125"/>
    <mergeCell ref="E141:H141"/>
    <mergeCell ref="G103:G119"/>
    <mergeCell ref="E7:H7"/>
    <mergeCell ref="E8:E9"/>
    <mergeCell ref="F8:F9"/>
    <mergeCell ref="G8:G9"/>
    <mergeCell ref="H8:H9"/>
  </mergeCells>
  <hyperlinks>
    <hyperlink ref="B5" r:id="rId1" xr:uid="{F73289D9-FC08-4365-B04A-05CDB2F29606}"/>
  </hyperlinks>
  <pageMargins left="0.70866141732283472" right="0.70866141732283472" top="0.74803149606299213" bottom="0.74803149606299213" header="0.31496062992125984" footer="0.31496062992125984"/>
  <pageSetup paperSize="9" scale="90" orientation="portrait" r:id="rId2"/>
  <headerFooter>
    <oddFooter>&amp;C&amp;P</oddFooter>
  </headerFooter>
  <rowBreaks count="4" manualBreakCount="4">
    <brk id="34" max="7" man="1"/>
    <brk id="43" max="7" man="1"/>
    <brk id="88" max="7" man="1"/>
    <brk id="12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8" zoomScaleNormal="100" zoomScaleSheetLayoutView="100" workbookViewId="0">
      <selection activeCell="B1" sqref="B1"/>
    </sheetView>
  </sheetViews>
  <sheetFormatPr defaultRowHeight="14.4" x14ac:dyDescent="0.3"/>
  <cols>
    <col min="1" max="1" width="48.33203125" customWidth="1"/>
    <col min="2" max="2" width="26.88671875" customWidth="1"/>
  </cols>
  <sheetData>
    <row r="1" spans="1:2" ht="40.5" customHeight="1" thickBot="1" x14ac:dyDescent="0.35">
      <c r="A1" s="7" t="s">
        <v>137</v>
      </c>
      <c r="B1" s="186" t="str">
        <f>Ūdenssaimniec_ESOŠS_VĒRTĒJUMS!B1</f>
        <v>TUKUMS</v>
      </c>
    </row>
    <row r="2" spans="1:2" x14ac:dyDescent="0.3">
      <c r="A2" s="5"/>
      <c r="B2" s="6"/>
    </row>
    <row r="3" spans="1:2" ht="30.6" customHeight="1" x14ac:dyDescent="0.3">
      <c r="A3" s="233" t="s">
        <v>97</v>
      </c>
      <c r="B3" s="234"/>
    </row>
    <row r="4" spans="1:2" ht="57.6" x14ac:dyDescent="0.3">
      <c r="A4" s="55" t="s">
        <v>94</v>
      </c>
      <c r="B4" s="54" t="s">
        <v>141</v>
      </c>
    </row>
    <row r="5" spans="1:2" ht="57.6" x14ac:dyDescent="0.3">
      <c r="A5" s="55" t="s">
        <v>95</v>
      </c>
      <c r="B5" s="54" t="s">
        <v>142</v>
      </c>
    </row>
    <row r="6" spans="1:2" ht="72" x14ac:dyDescent="0.3">
      <c r="A6" s="55" t="s">
        <v>128</v>
      </c>
      <c r="B6" s="54" t="s">
        <v>292</v>
      </c>
    </row>
    <row r="7" spans="1:2" ht="30" customHeight="1" x14ac:dyDescent="0.3">
      <c r="A7" s="55" t="s">
        <v>105</v>
      </c>
      <c r="B7" s="81">
        <v>500.76</v>
      </c>
    </row>
    <row r="8" spans="1:2" ht="25.2" customHeight="1" x14ac:dyDescent="0.3">
      <c r="A8" s="55" t="s">
        <v>104</v>
      </c>
      <c r="B8" s="82">
        <v>2.5299999999999998</v>
      </c>
    </row>
    <row r="9" spans="1:2" ht="45.6" customHeight="1" x14ac:dyDescent="0.3">
      <c r="A9" s="233" t="s">
        <v>93</v>
      </c>
      <c r="B9" s="234"/>
    </row>
    <row r="10" spans="1:2" ht="48" customHeight="1" x14ac:dyDescent="0.3">
      <c r="A10" s="43" t="s">
        <v>91</v>
      </c>
      <c r="B10" s="54" t="s">
        <v>293</v>
      </c>
    </row>
    <row r="11" spans="1:2" ht="72" x14ac:dyDescent="0.3">
      <c r="A11" s="43" t="s">
        <v>129</v>
      </c>
      <c r="B11" s="54" t="s">
        <v>273</v>
      </c>
    </row>
    <row r="12" spans="1:2" ht="59.25" customHeight="1" x14ac:dyDescent="0.3">
      <c r="A12" s="43" t="s">
        <v>92</v>
      </c>
      <c r="B12" s="22" t="s">
        <v>284</v>
      </c>
    </row>
    <row r="13" spans="1:2" ht="32.25" customHeight="1" x14ac:dyDescent="0.3">
      <c r="A13" s="43" t="s">
        <v>130</v>
      </c>
      <c r="B13" s="54" t="s">
        <v>294</v>
      </c>
    </row>
    <row r="14" spans="1:2" ht="28.8" x14ac:dyDescent="0.3">
      <c r="A14" s="59" t="s">
        <v>106</v>
      </c>
      <c r="B14" s="34" t="s">
        <v>143</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3"/>
  <sheetViews>
    <sheetView view="pageBreakPreview" topLeftCell="A27" zoomScale="80" zoomScaleNormal="85" zoomScaleSheetLayoutView="80" workbookViewId="0">
      <selection activeCell="H36" sqref="H36:H38"/>
    </sheetView>
  </sheetViews>
  <sheetFormatPr defaultRowHeight="14.4" x14ac:dyDescent="0.3"/>
  <cols>
    <col min="1" max="1" width="56.5546875" style="3" customWidth="1"/>
    <col min="2" max="2" width="18.33203125" customWidth="1"/>
    <col min="3" max="4" width="18.4414062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24.75" customHeight="1" thickBot="1" x14ac:dyDescent="0.35">
      <c r="A1" s="7" t="s">
        <v>137</v>
      </c>
      <c r="B1" s="236" t="s">
        <v>280</v>
      </c>
      <c r="C1" s="237"/>
      <c r="D1" s="237"/>
    </row>
    <row r="2" spans="1:10" s="4" customFormat="1" ht="18" customHeight="1" x14ac:dyDescent="0.3">
      <c r="A2" s="238" t="s">
        <v>24</v>
      </c>
      <c r="B2" s="238"/>
      <c r="C2" s="238"/>
      <c r="D2" s="238"/>
    </row>
    <row r="3" spans="1:10" s="4" customFormat="1" ht="20.25" customHeight="1" x14ac:dyDescent="0.3">
      <c r="A3" s="69" t="s">
        <v>139</v>
      </c>
      <c r="B3" s="22">
        <v>18100</v>
      </c>
      <c r="C3" s="67"/>
      <c r="D3" s="67"/>
    </row>
    <row r="4" spans="1:10" ht="17.25" customHeight="1" x14ac:dyDescent="0.3">
      <c r="A4" s="16" t="s">
        <v>25</v>
      </c>
      <c r="B4" s="22">
        <v>17899</v>
      </c>
      <c r="C4" s="20"/>
      <c r="D4" s="13"/>
    </row>
    <row r="5" spans="1:10" x14ac:dyDescent="0.3">
      <c r="A5" s="14" t="s">
        <v>26</v>
      </c>
      <c r="B5" s="22">
        <v>0</v>
      </c>
      <c r="C5" s="20"/>
      <c r="D5" s="9"/>
      <c r="E5" s="37"/>
    </row>
    <row r="6" spans="1:10" x14ac:dyDescent="0.3">
      <c r="A6" s="14" t="s">
        <v>27</v>
      </c>
      <c r="B6" s="22">
        <v>15528</v>
      </c>
      <c r="C6" s="185">
        <f>B6/B4</f>
        <v>0.8675344991340298</v>
      </c>
      <c r="D6" s="9"/>
      <c r="E6" s="37"/>
    </row>
    <row r="7" spans="1:10" ht="18.75" customHeight="1" x14ac:dyDescent="0.3">
      <c r="A7" s="14" t="s">
        <v>28</v>
      </c>
      <c r="B7" s="22">
        <v>17789</v>
      </c>
      <c r="C7" s="185">
        <f>B7/B4</f>
        <v>0.99385440527403768</v>
      </c>
      <c r="D7" s="10"/>
      <c r="E7" s="89"/>
      <c r="G7" s="4"/>
      <c r="H7" s="4"/>
      <c r="I7" s="4"/>
      <c r="J7" s="4"/>
    </row>
    <row r="8" spans="1:10" ht="41.4" x14ac:dyDescent="0.3">
      <c r="A8" s="18"/>
      <c r="B8" s="11"/>
      <c r="C8" s="19" t="s">
        <v>86</v>
      </c>
      <c r="D8" s="19" t="s">
        <v>87</v>
      </c>
      <c r="E8" s="49"/>
      <c r="G8" s="239"/>
      <c r="H8" s="239"/>
      <c r="I8" s="239"/>
      <c r="J8" s="239"/>
    </row>
    <row r="9" spans="1:10" ht="15.6" x14ac:dyDescent="0.3">
      <c r="A9" s="16" t="s">
        <v>29</v>
      </c>
      <c r="B9" s="22">
        <f>B10+B11</f>
        <v>113.042</v>
      </c>
      <c r="C9" s="22">
        <f>C10+C11</f>
        <v>31.92</v>
      </c>
      <c r="D9" s="22">
        <f t="shared" ref="D9" si="0">D10+D11</f>
        <v>10</v>
      </c>
      <c r="E9" s="37"/>
      <c r="G9" s="4"/>
      <c r="H9" s="4"/>
      <c r="I9" s="4"/>
      <c r="J9" s="4"/>
    </row>
    <row r="10" spans="1:10" x14ac:dyDescent="0.3">
      <c r="A10" s="14" t="s">
        <v>30</v>
      </c>
      <c r="B10" s="22">
        <v>100.9</v>
      </c>
      <c r="C10" s="22">
        <v>29</v>
      </c>
      <c r="D10" s="22">
        <v>10</v>
      </c>
      <c r="E10" s="37"/>
      <c r="G10" s="4"/>
      <c r="H10" s="4"/>
      <c r="I10" s="4"/>
      <c r="J10" s="4"/>
    </row>
    <row r="11" spans="1:10" x14ac:dyDescent="0.3">
      <c r="A11" s="14" t="s">
        <v>31</v>
      </c>
      <c r="B11" s="22">
        <v>12.141999999999999</v>
      </c>
      <c r="C11" s="22">
        <v>2.92</v>
      </c>
      <c r="D11" s="22">
        <v>0</v>
      </c>
      <c r="E11" s="37"/>
      <c r="G11" s="4"/>
      <c r="H11" s="4"/>
      <c r="I11" s="4"/>
      <c r="J11" s="4"/>
    </row>
    <row r="12" spans="1:10" ht="15.6" x14ac:dyDescent="0.3">
      <c r="A12" s="17" t="s">
        <v>32</v>
      </c>
      <c r="B12" s="22">
        <v>20</v>
      </c>
      <c r="C12" s="20"/>
      <c r="D12" s="20"/>
      <c r="E12" s="37"/>
      <c r="G12" s="4"/>
      <c r="H12" s="4"/>
      <c r="I12" s="4"/>
      <c r="J12" s="4"/>
    </row>
    <row r="13" spans="1:10" x14ac:dyDescent="0.3">
      <c r="A13" s="12" t="s">
        <v>33</v>
      </c>
      <c r="B13" s="22">
        <v>5</v>
      </c>
      <c r="C13" s="20"/>
      <c r="D13" s="20"/>
      <c r="E13" s="37"/>
    </row>
    <row r="14" spans="1:10" x14ac:dyDescent="0.3">
      <c r="A14" s="15" t="s">
        <v>34</v>
      </c>
      <c r="B14" s="22">
        <v>15</v>
      </c>
      <c r="C14" s="20"/>
      <c r="D14" s="20"/>
      <c r="E14" s="37"/>
    </row>
    <row r="15" spans="1:10" ht="15.6" x14ac:dyDescent="0.3">
      <c r="A15" s="16" t="s">
        <v>76</v>
      </c>
      <c r="B15" s="48">
        <v>50</v>
      </c>
      <c r="C15" s="50"/>
      <c r="D15" s="50"/>
      <c r="E15" s="49"/>
    </row>
    <row r="16" spans="1:10" ht="15.6" x14ac:dyDescent="0.3">
      <c r="A16" s="16" t="s">
        <v>131</v>
      </c>
      <c r="B16" s="48">
        <v>47</v>
      </c>
      <c r="C16" s="50"/>
      <c r="D16" s="50"/>
      <c r="E16" s="49"/>
    </row>
    <row r="17" spans="1:8" ht="30" customHeight="1" x14ac:dyDescent="0.3">
      <c r="A17" s="23" t="s">
        <v>88</v>
      </c>
      <c r="B17" s="22">
        <v>10</v>
      </c>
      <c r="C17" s="20"/>
      <c r="D17" s="20"/>
      <c r="E17" s="37"/>
    </row>
    <row r="18" spans="1:8" ht="30" customHeight="1" x14ac:dyDescent="0.3">
      <c r="A18" s="23" t="s">
        <v>138</v>
      </c>
      <c r="B18" s="24">
        <v>27</v>
      </c>
      <c r="C18" s="20"/>
      <c r="D18" s="20"/>
      <c r="E18" s="37"/>
    </row>
    <row r="19" spans="1:8" ht="33" customHeight="1" x14ac:dyDescent="0.3">
      <c r="A19" s="23" t="s">
        <v>82</v>
      </c>
      <c r="B19" s="24">
        <v>1</v>
      </c>
      <c r="C19" s="50"/>
      <c r="D19" s="50"/>
      <c r="E19" s="49"/>
    </row>
    <row r="20" spans="1:8" ht="31.2" x14ac:dyDescent="0.3">
      <c r="A20" s="23" t="s">
        <v>83</v>
      </c>
      <c r="B20" s="79">
        <v>1580554</v>
      </c>
      <c r="C20" s="20"/>
      <c r="D20" s="20"/>
    </row>
    <row r="21" spans="1:8" ht="80.25" customHeight="1" x14ac:dyDescent="0.3">
      <c r="A21" s="23" t="s">
        <v>96</v>
      </c>
      <c r="B21" s="240" t="s">
        <v>291</v>
      </c>
      <c r="C21" s="241"/>
      <c r="D21" s="20"/>
    </row>
    <row r="22" spans="1:8" ht="15.6" x14ac:dyDescent="0.3">
      <c r="A22" s="235" t="s">
        <v>66</v>
      </c>
      <c r="B22" s="235"/>
      <c r="C22" s="235"/>
      <c r="D22" s="235"/>
    </row>
    <row r="23" spans="1:8" ht="17.25" customHeight="1" x14ac:dyDescent="0.3">
      <c r="A23" s="16" t="s">
        <v>67</v>
      </c>
      <c r="B23" s="22">
        <v>18102</v>
      </c>
      <c r="C23" s="20"/>
      <c r="D23" s="13"/>
    </row>
    <row r="24" spans="1:8" x14ac:dyDescent="0.3">
      <c r="A24" s="14" t="s">
        <v>26</v>
      </c>
      <c r="B24" s="22">
        <v>0</v>
      </c>
      <c r="C24" s="20"/>
      <c r="D24" s="9"/>
    </row>
    <row r="25" spans="1:8" x14ac:dyDescent="0.3">
      <c r="A25" s="14" t="s">
        <v>27</v>
      </c>
      <c r="B25" s="22">
        <v>15661</v>
      </c>
      <c r="C25" s="21">
        <f>B25/B23</f>
        <v>0.86515302176555076</v>
      </c>
      <c r="D25" s="9"/>
    </row>
    <row r="26" spans="1:8" ht="16.5" customHeight="1" x14ac:dyDescent="0.3">
      <c r="A26" s="14" t="s">
        <v>28</v>
      </c>
      <c r="B26" s="22">
        <v>17957</v>
      </c>
      <c r="C26" s="21">
        <f>B26/B23</f>
        <v>0.99198983537730634</v>
      </c>
      <c r="D26" s="10"/>
    </row>
    <row r="27" spans="1:8" ht="41.4" x14ac:dyDescent="0.3">
      <c r="A27" s="18"/>
      <c r="B27" s="11"/>
      <c r="C27" s="19" t="s">
        <v>86</v>
      </c>
      <c r="D27" s="19" t="s">
        <v>87</v>
      </c>
      <c r="E27" s="49"/>
    </row>
    <row r="28" spans="1:8" ht="19.2" customHeight="1" x14ac:dyDescent="0.3">
      <c r="A28" s="16" t="s">
        <v>68</v>
      </c>
      <c r="B28" s="48">
        <v>102.9</v>
      </c>
      <c r="C28" s="48">
        <v>20.6</v>
      </c>
      <c r="D28" s="48">
        <v>10</v>
      </c>
    </row>
    <row r="29" spans="1:8" ht="19.2" customHeight="1" x14ac:dyDescent="0.3">
      <c r="A29" s="16" t="s">
        <v>76</v>
      </c>
      <c r="B29" s="48">
        <v>15</v>
      </c>
      <c r="C29" s="50"/>
      <c r="D29" s="51"/>
      <c r="E29" s="52"/>
    </row>
    <row r="30" spans="1:8" ht="20.25" customHeight="1" x14ac:dyDescent="0.3">
      <c r="A30" s="16" t="s">
        <v>132</v>
      </c>
      <c r="B30" s="48">
        <v>20</v>
      </c>
      <c r="C30" s="50"/>
      <c r="D30" s="51"/>
      <c r="E30" s="52"/>
    </row>
    <row r="31" spans="1:8" ht="45" customHeight="1" x14ac:dyDescent="0.3">
      <c r="A31" s="46" t="s">
        <v>71</v>
      </c>
      <c r="B31" s="26" t="s">
        <v>37</v>
      </c>
      <c r="C31" s="26" t="s">
        <v>38</v>
      </c>
      <c r="D31" s="26" t="s">
        <v>40</v>
      </c>
      <c r="E31" s="26" t="s">
        <v>69</v>
      </c>
      <c r="F31" s="26" t="s">
        <v>41</v>
      </c>
      <c r="G31" s="26" t="s">
        <v>54</v>
      </c>
      <c r="H31" s="26" t="s">
        <v>73</v>
      </c>
    </row>
    <row r="32" spans="1:8" ht="28.8" x14ac:dyDescent="0.3">
      <c r="A32" s="72" t="s">
        <v>144</v>
      </c>
      <c r="B32" s="33" t="s">
        <v>145</v>
      </c>
      <c r="C32" s="33" t="s">
        <v>148</v>
      </c>
      <c r="D32" s="33" t="s">
        <v>151</v>
      </c>
      <c r="E32" s="33">
        <v>582599</v>
      </c>
      <c r="F32" s="33">
        <v>90</v>
      </c>
      <c r="G32" s="33">
        <v>52</v>
      </c>
      <c r="H32" s="34"/>
    </row>
    <row r="33" spans="1:8" ht="28.8" x14ac:dyDescent="0.3">
      <c r="A33" s="72" t="s">
        <v>146</v>
      </c>
      <c r="B33" s="33" t="s">
        <v>145</v>
      </c>
      <c r="C33" s="33" t="s">
        <v>149</v>
      </c>
      <c r="D33" s="33" t="s">
        <v>152</v>
      </c>
      <c r="E33" s="33">
        <v>105355</v>
      </c>
      <c r="F33" s="33">
        <v>70</v>
      </c>
      <c r="G33" s="33">
        <v>47</v>
      </c>
      <c r="H33" s="34"/>
    </row>
    <row r="34" spans="1:8" ht="28.8" x14ac:dyDescent="0.3">
      <c r="A34" s="72" t="s">
        <v>147</v>
      </c>
      <c r="B34" s="33" t="s">
        <v>145</v>
      </c>
      <c r="C34" s="33" t="s">
        <v>150</v>
      </c>
      <c r="D34" s="33" t="s">
        <v>153</v>
      </c>
      <c r="E34" s="33">
        <v>69983</v>
      </c>
      <c r="F34" s="33">
        <v>20</v>
      </c>
      <c r="G34" s="33">
        <v>48</v>
      </c>
      <c r="H34" s="34"/>
    </row>
    <row r="35" spans="1:8" ht="57.6" x14ac:dyDescent="0.3">
      <c r="A35" s="46" t="s">
        <v>75</v>
      </c>
      <c r="B35" s="26" t="s">
        <v>37</v>
      </c>
      <c r="C35" s="26" t="s">
        <v>38</v>
      </c>
      <c r="D35" s="26" t="s">
        <v>40</v>
      </c>
      <c r="E35" s="26" t="s">
        <v>77</v>
      </c>
      <c r="F35" s="26" t="s">
        <v>41</v>
      </c>
      <c r="G35" s="26" t="s">
        <v>54</v>
      </c>
      <c r="H35" s="26" t="s">
        <v>74</v>
      </c>
    </row>
    <row r="36" spans="1:8" x14ac:dyDescent="0.3">
      <c r="A36" s="72" t="s">
        <v>144</v>
      </c>
      <c r="B36" s="33" t="s">
        <v>145</v>
      </c>
      <c r="C36" s="33">
        <v>2002</v>
      </c>
      <c r="D36" s="33">
        <v>3900</v>
      </c>
      <c r="E36" s="33"/>
      <c r="F36" s="33">
        <v>40</v>
      </c>
      <c r="G36" s="33">
        <v>41</v>
      </c>
      <c r="H36" s="80">
        <v>498328</v>
      </c>
    </row>
    <row r="37" spans="1:8" x14ac:dyDescent="0.3">
      <c r="A37" s="72" t="s">
        <v>146</v>
      </c>
      <c r="B37" s="33" t="s">
        <v>145</v>
      </c>
      <c r="C37" s="33">
        <v>2002</v>
      </c>
      <c r="D37" s="33">
        <v>600</v>
      </c>
      <c r="E37" s="33"/>
      <c r="F37" s="33">
        <v>40</v>
      </c>
      <c r="G37" s="33">
        <v>36</v>
      </c>
      <c r="H37" s="33">
        <v>103776</v>
      </c>
    </row>
    <row r="38" spans="1:8" x14ac:dyDescent="0.3">
      <c r="A38" s="72" t="s">
        <v>147</v>
      </c>
      <c r="B38" s="33" t="s">
        <v>145</v>
      </c>
      <c r="C38" s="33">
        <v>2002</v>
      </c>
      <c r="D38" s="33">
        <v>400</v>
      </c>
      <c r="E38" s="33"/>
      <c r="F38" s="33">
        <v>40</v>
      </c>
      <c r="G38" s="33">
        <v>48</v>
      </c>
      <c r="H38" s="33">
        <v>53134</v>
      </c>
    </row>
    <row r="39" spans="1:8" ht="57.6" x14ac:dyDescent="0.3">
      <c r="A39" s="46" t="s">
        <v>70</v>
      </c>
      <c r="B39" s="26" t="s">
        <v>37</v>
      </c>
      <c r="C39" s="26" t="s">
        <v>38</v>
      </c>
      <c r="D39" s="26" t="s">
        <v>72</v>
      </c>
      <c r="E39" s="26" t="s">
        <v>41</v>
      </c>
      <c r="F39" s="26" t="s">
        <v>54</v>
      </c>
      <c r="G39" s="26" t="s">
        <v>78</v>
      </c>
    </row>
    <row r="40" spans="1:8" ht="43.2" x14ac:dyDescent="0.3">
      <c r="A40" s="72" t="s">
        <v>144</v>
      </c>
      <c r="B40" s="33" t="s">
        <v>145</v>
      </c>
      <c r="C40" s="33" t="s">
        <v>154</v>
      </c>
      <c r="D40" s="33">
        <v>1500</v>
      </c>
      <c r="E40" s="33">
        <v>30</v>
      </c>
      <c r="F40" s="33">
        <v>26</v>
      </c>
      <c r="G40" s="33"/>
      <c r="H40" s="27"/>
    </row>
    <row r="41" spans="1:8" ht="28.8" x14ac:dyDescent="0.3">
      <c r="A41" s="72" t="s">
        <v>146</v>
      </c>
      <c r="B41" s="33" t="s">
        <v>145</v>
      </c>
      <c r="C41" s="33" t="s">
        <v>156</v>
      </c>
      <c r="D41" s="33">
        <v>400</v>
      </c>
      <c r="E41" s="33">
        <v>10</v>
      </c>
      <c r="F41" s="33">
        <v>17</v>
      </c>
      <c r="G41" s="33"/>
      <c r="H41" s="27"/>
    </row>
    <row r="42" spans="1:8" ht="43.2" x14ac:dyDescent="0.3">
      <c r="A42" s="72" t="s">
        <v>147</v>
      </c>
      <c r="B42" s="33" t="s">
        <v>145</v>
      </c>
      <c r="C42" s="33" t="s">
        <v>155</v>
      </c>
      <c r="D42" s="33">
        <v>260</v>
      </c>
      <c r="E42" s="33">
        <v>30</v>
      </c>
      <c r="F42" s="33">
        <v>28</v>
      </c>
      <c r="G42" s="33"/>
      <c r="H42" s="27"/>
    </row>
    <row r="43" spans="1:8" x14ac:dyDescent="0.3">
      <c r="H43" s="4"/>
    </row>
  </sheetData>
  <mergeCells count="5">
    <mergeCell ref="A22:D22"/>
    <mergeCell ref="B1:D1"/>
    <mergeCell ref="A2:D2"/>
    <mergeCell ref="G8:J8"/>
    <mergeCell ref="B21:C21"/>
  </mergeCells>
  <pageMargins left="0.70866141732283472" right="0.70866141732283472" top="0.74803149606299213" bottom="0.74803149606299213" header="0.31496062992125984" footer="0.31496062992125984"/>
  <pageSetup paperSize="8" orientation="landscape" r:id="rId1"/>
  <rowBreaks count="1" manualBreakCount="1">
    <brk id="30" max="7" man="1"/>
  </rowBreaks>
  <colBreaks count="1" manualBreakCount="1">
    <brk id="8"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
  <sheetViews>
    <sheetView view="pageBreakPreview" topLeftCell="A4" zoomScale="90" zoomScaleNormal="90" zoomScaleSheetLayoutView="90" workbookViewId="0">
      <selection activeCell="H6" sqref="H6"/>
    </sheetView>
  </sheetViews>
  <sheetFormatPr defaultRowHeight="14.4" x14ac:dyDescent="0.3"/>
  <cols>
    <col min="1" max="1" width="39.109375" style="3" customWidth="1"/>
    <col min="2" max="2" width="14.88671875" customWidth="1"/>
    <col min="3" max="4" width="15.44140625" customWidth="1"/>
    <col min="5" max="5" width="13.33203125" customWidth="1"/>
    <col min="6" max="6" width="18" customWidth="1"/>
    <col min="7" max="8" width="16.33203125" customWidth="1"/>
    <col min="9" max="9" width="15.6640625" customWidth="1"/>
    <col min="10" max="10" width="12.6640625" customWidth="1"/>
    <col min="11" max="11" width="17.88671875" customWidth="1"/>
    <col min="12" max="12" width="42.44140625" customWidth="1"/>
    <col min="13" max="13" width="22.5546875" customWidth="1"/>
  </cols>
  <sheetData>
    <row r="1" spans="1:11" ht="49.5" customHeight="1" thickBot="1" x14ac:dyDescent="0.35">
      <c r="A1" s="7" t="s">
        <v>137</v>
      </c>
      <c r="B1" s="242" t="str">
        <f>Ūdenssaimniec_ESOŠS_VĒRTĒJUMS!B1</f>
        <v>TUKUMS</v>
      </c>
      <c r="C1" s="243"/>
      <c r="D1" s="243"/>
      <c r="E1" s="62"/>
      <c r="F1" s="49"/>
    </row>
    <row r="2" spans="1:11" ht="21.75" customHeight="1" x14ac:dyDescent="0.3">
      <c r="A2" s="5"/>
      <c r="B2" s="6"/>
      <c r="C2" s="6"/>
      <c r="D2" s="6"/>
      <c r="E2" s="6"/>
    </row>
    <row r="3" spans="1:11" s="4" customFormat="1" ht="18" customHeight="1" x14ac:dyDescent="0.3">
      <c r="A3" s="238" t="s">
        <v>35</v>
      </c>
      <c r="B3" s="238"/>
      <c r="C3" s="238"/>
      <c r="D3" s="238"/>
      <c r="E3" s="109"/>
    </row>
    <row r="4" spans="1:11" ht="29.4" customHeight="1" x14ac:dyDescent="0.3">
      <c r="A4" s="32" t="s">
        <v>157</v>
      </c>
      <c r="B4" s="22">
        <v>567387</v>
      </c>
      <c r="C4" s="20"/>
      <c r="D4" s="13"/>
      <c r="E4" s="63"/>
    </row>
    <row r="5" spans="1:11" ht="28.8" x14ac:dyDescent="0.3">
      <c r="A5" s="14" t="s">
        <v>36</v>
      </c>
      <c r="B5" s="22">
        <v>351411</v>
      </c>
      <c r="C5" s="25">
        <f>B5/B4</f>
        <v>0.61934975598665465</v>
      </c>
      <c r="D5" s="9"/>
      <c r="E5" s="64"/>
    </row>
    <row r="6" spans="1:11" ht="28.8" x14ac:dyDescent="0.3">
      <c r="A6" s="14" t="s">
        <v>84</v>
      </c>
      <c r="B6" s="22">
        <v>2710</v>
      </c>
      <c r="C6" s="21">
        <f>B6/B4</f>
        <v>4.7762814445872041E-3</v>
      </c>
      <c r="D6" s="9"/>
      <c r="E6" s="64"/>
      <c r="F6" s="49"/>
    </row>
    <row r="7" spans="1:11" ht="43.2" x14ac:dyDescent="0.3">
      <c r="A7" s="53" t="s">
        <v>90</v>
      </c>
      <c r="B7" s="26" t="s">
        <v>37</v>
      </c>
      <c r="C7" s="26" t="s">
        <v>38</v>
      </c>
      <c r="D7" s="26" t="s">
        <v>40</v>
      </c>
      <c r="E7" s="26" t="s">
        <v>133</v>
      </c>
      <c r="F7" s="26" t="s">
        <v>42</v>
      </c>
      <c r="G7" s="26" t="s">
        <v>41</v>
      </c>
      <c r="H7" s="26" t="s">
        <v>54</v>
      </c>
      <c r="I7" s="26" t="s">
        <v>43</v>
      </c>
      <c r="J7" s="26" t="s">
        <v>52</v>
      </c>
      <c r="K7" s="26" t="s">
        <v>53</v>
      </c>
    </row>
    <row r="8" spans="1:11" s="28" customFormat="1" x14ac:dyDescent="0.3">
      <c r="A8" s="72" t="s">
        <v>158</v>
      </c>
      <c r="B8" s="33" t="s">
        <v>145</v>
      </c>
      <c r="C8" s="33" t="s">
        <v>159</v>
      </c>
      <c r="D8" s="33">
        <v>7000</v>
      </c>
      <c r="E8" s="33">
        <v>30000</v>
      </c>
      <c r="F8" s="73">
        <v>1075075</v>
      </c>
      <c r="G8" s="33">
        <v>50</v>
      </c>
      <c r="H8" s="33">
        <v>58</v>
      </c>
      <c r="I8" s="78">
        <v>1316476</v>
      </c>
      <c r="J8" s="191">
        <v>3650</v>
      </c>
      <c r="K8" s="250" t="s">
        <v>289</v>
      </c>
    </row>
    <row r="9" spans="1:11" s="28" customFormat="1" x14ac:dyDescent="0.3">
      <c r="A9" s="29" t="s">
        <v>44</v>
      </c>
      <c r="B9" s="33"/>
      <c r="C9" s="33"/>
      <c r="D9" s="33"/>
      <c r="E9" s="33"/>
      <c r="F9" s="33"/>
      <c r="G9" s="33"/>
      <c r="H9" s="33"/>
      <c r="I9" s="33"/>
      <c r="J9" s="191" t="s">
        <v>288</v>
      </c>
      <c r="K9" s="251"/>
    </row>
    <row r="10" spans="1:11" s="28" customFormat="1" x14ac:dyDescent="0.3">
      <c r="A10" s="29" t="s">
        <v>45</v>
      </c>
      <c r="B10" s="33"/>
      <c r="C10" s="33"/>
      <c r="D10" s="33"/>
      <c r="E10" s="33"/>
      <c r="F10" s="33"/>
      <c r="G10" s="33"/>
      <c r="H10" s="33"/>
      <c r="I10" s="33"/>
      <c r="J10" s="191"/>
      <c r="K10" s="251"/>
    </row>
    <row r="11" spans="1:11" s="28" customFormat="1" ht="103.2" customHeight="1" x14ac:dyDescent="0.3">
      <c r="A11" s="70" t="s">
        <v>140</v>
      </c>
      <c r="B11" s="253" t="s">
        <v>290</v>
      </c>
      <c r="C11" s="254"/>
      <c r="D11" s="27"/>
      <c r="E11" s="27"/>
      <c r="F11" s="27"/>
      <c r="G11" s="27"/>
      <c r="H11" s="27"/>
      <c r="I11" s="27"/>
      <c r="J11" s="68"/>
      <c r="K11" s="252"/>
    </row>
    <row r="12" spans="1:11" s="28" customFormat="1" x14ac:dyDescent="0.3">
      <c r="A12" s="27"/>
      <c r="B12" s="27"/>
      <c r="C12" s="27"/>
      <c r="D12" s="27"/>
      <c r="E12" s="27"/>
      <c r="F12" s="27"/>
      <c r="G12" s="27"/>
      <c r="H12" s="27"/>
      <c r="I12" s="27"/>
      <c r="J12" s="68"/>
      <c r="K12" s="68"/>
    </row>
    <row r="13" spans="1:11" ht="46.95" customHeight="1" x14ac:dyDescent="0.3">
      <c r="A13" s="26" t="s">
        <v>39</v>
      </c>
      <c r="B13" s="26" t="s">
        <v>79</v>
      </c>
      <c r="C13" s="26" t="s">
        <v>134</v>
      </c>
      <c r="D13" s="26" t="s">
        <v>46</v>
      </c>
      <c r="E13" s="27"/>
      <c r="F13" s="28"/>
    </row>
    <row r="14" spans="1:11" x14ac:dyDescent="0.3">
      <c r="A14" s="244" t="s">
        <v>158</v>
      </c>
      <c r="B14" s="30" t="s">
        <v>47</v>
      </c>
      <c r="C14" s="35">
        <v>805</v>
      </c>
      <c r="D14" s="35">
        <v>3.6</v>
      </c>
      <c r="E14" s="65"/>
      <c r="F14" s="28"/>
    </row>
    <row r="15" spans="1:11" x14ac:dyDescent="0.3">
      <c r="A15" s="245"/>
      <c r="B15" s="30" t="s">
        <v>48</v>
      </c>
      <c r="C15" s="35">
        <v>1280</v>
      </c>
      <c r="D15" s="35">
        <v>27.4</v>
      </c>
      <c r="E15" s="65"/>
      <c r="F15" s="28"/>
    </row>
    <row r="16" spans="1:11" x14ac:dyDescent="0.3">
      <c r="A16" s="245"/>
      <c r="B16" s="30" t="s">
        <v>49</v>
      </c>
      <c r="C16" s="35">
        <v>610</v>
      </c>
      <c r="D16" s="35">
        <v>4.0999999999999996</v>
      </c>
      <c r="E16" s="65"/>
      <c r="F16" s="28"/>
    </row>
    <row r="17" spans="1:6" x14ac:dyDescent="0.3">
      <c r="A17" s="245"/>
      <c r="B17" s="30" t="s">
        <v>50</v>
      </c>
      <c r="C17" s="35">
        <v>87</v>
      </c>
      <c r="D17" s="35">
        <v>4</v>
      </c>
      <c r="E17" s="65"/>
      <c r="F17" s="28"/>
    </row>
    <row r="18" spans="1:6" x14ac:dyDescent="0.3">
      <c r="A18" s="245"/>
      <c r="B18" s="30" t="s">
        <v>51</v>
      </c>
      <c r="C18" s="35">
        <v>22</v>
      </c>
      <c r="D18" s="35">
        <v>0.43</v>
      </c>
      <c r="E18" s="65"/>
      <c r="F18" s="28"/>
    </row>
    <row r="19" spans="1:6" ht="43.2" x14ac:dyDescent="0.3">
      <c r="A19" s="246"/>
      <c r="B19" s="66" t="s">
        <v>135</v>
      </c>
      <c r="C19" s="35">
        <v>39648</v>
      </c>
      <c r="D19" s="20"/>
      <c r="E19" s="65"/>
      <c r="F19" s="28"/>
    </row>
    <row r="20" spans="1:6" ht="29.4" hidden="1" customHeight="1" x14ac:dyDescent="0.3">
      <c r="A20" s="247" t="s">
        <v>44</v>
      </c>
      <c r="B20" s="31" t="s">
        <v>47</v>
      </c>
      <c r="C20" s="36">
        <v>617</v>
      </c>
      <c r="D20" s="36">
        <v>3.9</v>
      </c>
      <c r="E20" s="65"/>
      <c r="F20" s="28"/>
    </row>
    <row r="21" spans="1:6" hidden="1" x14ac:dyDescent="0.3">
      <c r="A21" s="248"/>
      <c r="B21" s="31" t="s">
        <v>48</v>
      </c>
      <c r="C21" s="36">
        <v>1062</v>
      </c>
      <c r="D21" s="36">
        <v>21.7</v>
      </c>
      <c r="E21" s="65"/>
      <c r="F21" s="28"/>
    </row>
    <row r="22" spans="1:6" hidden="1" x14ac:dyDescent="0.3">
      <c r="A22" s="248"/>
      <c r="B22" s="31" t="s">
        <v>49</v>
      </c>
      <c r="C22" s="36">
        <v>455</v>
      </c>
      <c r="D22" s="36">
        <v>3.3</v>
      </c>
      <c r="E22" s="65"/>
      <c r="F22" s="28"/>
    </row>
    <row r="23" spans="1:6" hidden="1" x14ac:dyDescent="0.3">
      <c r="A23" s="248"/>
      <c r="B23" s="31" t="s">
        <v>50</v>
      </c>
      <c r="C23" s="36">
        <v>77.099999999999994</v>
      </c>
      <c r="D23" s="36">
        <v>3.6</v>
      </c>
      <c r="E23" s="65"/>
      <c r="F23" s="28"/>
    </row>
    <row r="24" spans="1:6" hidden="1" x14ac:dyDescent="0.3">
      <c r="A24" s="248"/>
      <c r="B24" s="31" t="s">
        <v>51</v>
      </c>
      <c r="C24" s="36">
        <v>11.2</v>
      </c>
      <c r="D24" s="36">
        <v>0.19</v>
      </c>
      <c r="E24" s="65"/>
      <c r="F24" s="28"/>
    </row>
    <row r="25" spans="1:6" ht="43.2" hidden="1" x14ac:dyDescent="0.3">
      <c r="A25" s="249"/>
      <c r="B25" s="66" t="s">
        <v>160</v>
      </c>
      <c r="C25" s="36">
        <v>29083</v>
      </c>
      <c r="D25" s="20"/>
    </row>
  </sheetData>
  <mergeCells count="6">
    <mergeCell ref="B1:D1"/>
    <mergeCell ref="A3:D3"/>
    <mergeCell ref="A14:A19"/>
    <mergeCell ref="A20:A25"/>
    <mergeCell ref="K8:K11"/>
    <mergeCell ref="B11:C11"/>
  </mergeCells>
  <pageMargins left="0.70866141732283472" right="0.70866141732283472" top="0.74803149606299213" bottom="0.7480314960629921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8" zoomScaleNormal="90" zoomScaleSheetLayoutView="100" workbookViewId="0">
      <selection activeCell="D19" sqref="D19"/>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137</v>
      </c>
      <c r="B1" s="242" t="str">
        <f>Ūdenssaimniec_ESOŠS_VĒRTĒJUMS!B1</f>
        <v>TUKUMS</v>
      </c>
      <c r="C1" s="243"/>
      <c r="D1" s="49"/>
    </row>
    <row r="2" spans="1:4" ht="21.75" customHeight="1" x14ac:dyDescent="0.3">
      <c r="A2" s="5"/>
      <c r="B2" s="6"/>
      <c r="C2" s="6"/>
    </row>
    <row r="3" spans="1:4" s="4" customFormat="1" ht="18" customHeight="1" x14ac:dyDescent="0.3">
      <c r="A3" s="238" t="s">
        <v>60</v>
      </c>
      <c r="B3" s="238"/>
      <c r="C3" s="238"/>
    </row>
    <row r="4" spans="1:4" s="39" customFormat="1" ht="30" customHeight="1" x14ac:dyDescent="0.3">
      <c r="A4" s="40" t="s">
        <v>58</v>
      </c>
      <c r="B4" s="41" t="s">
        <v>284</v>
      </c>
      <c r="C4" s="20"/>
    </row>
    <row r="5" spans="1:4" s="39" customFormat="1" ht="30" customHeight="1" x14ac:dyDescent="0.3">
      <c r="A5" s="40" t="s">
        <v>59</v>
      </c>
      <c r="B5" s="22">
        <v>7473519</v>
      </c>
      <c r="C5" s="20"/>
    </row>
    <row r="6" spans="1:4" s="39" customFormat="1" ht="48" customHeight="1" x14ac:dyDescent="0.3">
      <c r="A6" s="40" t="s">
        <v>99</v>
      </c>
      <c r="B6" s="22">
        <v>1720027</v>
      </c>
      <c r="C6" s="20"/>
      <c r="D6" s="38"/>
    </row>
    <row r="7" spans="1:4" s="39" customFormat="1" ht="30" customHeight="1" x14ac:dyDescent="0.3">
      <c r="A7" s="40" t="s">
        <v>98</v>
      </c>
      <c r="B7" s="77">
        <v>148353.04</v>
      </c>
      <c r="C7" s="20"/>
      <c r="D7" s="38"/>
    </row>
    <row r="8" spans="1:4" s="39" customFormat="1" ht="28.8" x14ac:dyDescent="0.3">
      <c r="A8" s="40" t="s">
        <v>80</v>
      </c>
      <c r="B8" s="22">
        <v>100</v>
      </c>
      <c r="C8" s="20"/>
      <c r="D8" s="38"/>
    </row>
    <row r="9" spans="1:4" s="39" customFormat="1" x14ac:dyDescent="0.3">
      <c r="A9" s="44"/>
      <c r="B9" s="45"/>
      <c r="C9" s="45"/>
      <c r="D9" s="38"/>
    </row>
    <row r="10" spans="1:4" ht="29.4" customHeight="1" x14ac:dyDescent="0.3">
      <c r="A10" s="32" t="s">
        <v>55</v>
      </c>
      <c r="B10" s="77">
        <v>1.37</v>
      </c>
      <c r="C10" s="20"/>
      <c r="D10" s="37"/>
    </row>
    <row r="11" spans="1:4" x14ac:dyDescent="0.3">
      <c r="A11" s="14" t="s">
        <v>57</v>
      </c>
      <c r="B11" s="77">
        <v>0.53</v>
      </c>
      <c r="C11" s="25">
        <f>B11/B10</f>
        <v>0.38686131386861311</v>
      </c>
    </row>
    <row r="12" spans="1:4" x14ac:dyDescent="0.3">
      <c r="A12" s="14" t="s">
        <v>56</v>
      </c>
      <c r="B12" s="77">
        <v>0.84</v>
      </c>
      <c r="C12" s="21">
        <f>B12/B10</f>
        <v>0.61313868613138678</v>
      </c>
    </row>
    <row r="13" spans="1:4" x14ac:dyDescent="0.3">
      <c r="A13" s="42" t="s">
        <v>136</v>
      </c>
      <c r="B13" s="77">
        <v>2.7</v>
      </c>
      <c r="C13" s="20"/>
      <c r="D13" s="49"/>
    </row>
    <row r="14" spans="1:4" x14ac:dyDescent="0.3">
      <c r="A14" s="42" t="s">
        <v>100</v>
      </c>
      <c r="B14" s="22">
        <v>761383</v>
      </c>
      <c r="C14" s="20"/>
    </row>
    <row r="15" spans="1:4" x14ac:dyDescent="0.3">
      <c r="A15" s="58" t="s">
        <v>101</v>
      </c>
      <c r="B15" s="24">
        <v>733154</v>
      </c>
      <c r="C15" s="20"/>
    </row>
    <row r="16" spans="1:4" ht="28.8" x14ac:dyDescent="0.3">
      <c r="A16" s="56" t="s">
        <v>64</v>
      </c>
      <c r="B16" s="36" t="s">
        <v>285</v>
      </c>
      <c r="C16" s="57"/>
      <c r="D16" s="37"/>
    </row>
    <row r="17" spans="1:4" ht="28.8" x14ac:dyDescent="0.3">
      <c r="A17" s="56" t="s">
        <v>23</v>
      </c>
      <c r="B17" s="190" t="s">
        <v>286</v>
      </c>
      <c r="C17" s="57"/>
    </row>
    <row r="18" spans="1:4" ht="28.8" x14ac:dyDescent="0.3">
      <c r="A18" s="56" t="s">
        <v>85</v>
      </c>
      <c r="B18" s="36" t="s">
        <v>287</v>
      </c>
      <c r="C18" s="57"/>
      <c r="D18" s="49"/>
    </row>
    <row r="19" spans="1:4" ht="15.6" customHeight="1" x14ac:dyDescent="0.3">
      <c r="A19" s="255" t="s">
        <v>61</v>
      </c>
      <c r="B19" s="256"/>
      <c r="C19" s="255"/>
    </row>
    <row r="20" spans="1:4" x14ac:dyDescent="0.3">
      <c r="A20" s="32" t="s">
        <v>62</v>
      </c>
      <c r="B20" s="77">
        <v>1</v>
      </c>
      <c r="C20" s="20"/>
    </row>
    <row r="21" spans="1:4" x14ac:dyDescent="0.3">
      <c r="A21" s="42" t="s">
        <v>102</v>
      </c>
      <c r="B21" s="22">
        <v>480398</v>
      </c>
      <c r="C21" s="20"/>
    </row>
    <row r="22" spans="1:4" x14ac:dyDescent="0.3">
      <c r="A22" s="42" t="s">
        <v>103</v>
      </c>
      <c r="B22" s="22">
        <v>462684</v>
      </c>
      <c r="C22" s="20"/>
    </row>
    <row r="23" spans="1:4" ht="28.8" x14ac:dyDescent="0.3">
      <c r="A23" s="43" t="s">
        <v>63</v>
      </c>
      <c r="B23" s="36" t="s">
        <v>285</v>
      </c>
      <c r="C23" s="20"/>
    </row>
    <row r="24" spans="1:4" ht="28.8" x14ac:dyDescent="0.3">
      <c r="A24" s="43" t="s">
        <v>23</v>
      </c>
      <c r="B24" s="190" t="s">
        <v>286</v>
      </c>
      <c r="C24" s="20"/>
    </row>
    <row r="25" spans="1:4" ht="28.8" x14ac:dyDescent="0.3">
      <c r="A25" s="43" t="s">
        <v>65</v>
      </c>
      <c r="B25" s="36" t="s">
        <v>287</v>
      </c>
      <c r="C25" s="20"/>
    </row>
    <row r="26" spans="1:4" x14ac:dyDescent="0.3">
      <c r="A26" s="49"/>
    </row>
  </sheetData>
  <mergeCells count="3">
    <mergeCell ref="B1:C1"/>
    <mergeCell ref="A3:C3"/>
    <mergeCell ref="A19:C19"/>
  </mergeCell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Investiciju_plans_POST2020!Print_Area</vt:lpstr>
      <vt:lpstr>Ūdenssaimniec_ESOŠS_VĒRTĒJUMS!Print_Area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2020-04-14T15:52:12Z</dcterms:modified>
</cp:coreProperties>
</file>