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codeName="Šī_darbgrāmata" defaultThemeVersion="124226"/>
  <xr:revisionPtr revIDLastSave="0" documentId="13_ncr:1_{42AA7989-4DBF-4C2A-8852-DCF5079F0201}" xr6:coauthVersionLast="45" xr6:coauthVersionMax="45" xr10:uidLastSave="{00000000-0000-0000-0000-000000000000}"/>
  <bookViews>
    <workbookView xWindow="-110" yWindow="-110" windowWidth="19420" windowHeight="10420" firstSheet="3" activeTab="5"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 name="Piesārņojuma slodzes aplēses" sheetId="11" r:id="rId6"/>
    <sheet name="XYUSJDNAYGND" sheetId="10" state="hidden" r:id="rId7"/>
  </sheets>
  <definedNames>
    <definedName name="_xlnm.Print_Area" localSheetId="0">Investiciju_plans_POST2020!$A$1:$H$58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1" l="1"/>
  <c r="E51" i="11"/>
  <c r="C40" i="11"/>
  <c r="D35" i="11"/>
  <c r="E35" i="11" s="1"/>
  <c r="F24" i="11"/>
  <c r="F30" i="11" s="1"/>
  <c r="C23" i="11"/>
  <c r="D23" i="11" s="1"/>
  <c r="E23" i="11" s="1"/>
  <c r="C22" i="11"/>
  <c r="D22" i="11" s="1"/>
  <c r="E22" i="11" s="1"/>
  <c r="D21" i="11"/>
  <c r="E21" i="11" s="1"/>
  <c r="C21" i="11"/>
  <c r="C20" i="11"/>
  <c r="D20" i="11" s="1"/>
  <c r="E20" i="11" s="1"/>
  <c r="D19" i="11"/>
  <c r="E19" i="11" s="1"/>
  <c r="C19" i="11"/>
  <c r="E18" i="11"/>
  <c r="D18" i="11"/>
  <c r="C18" i="11"/>
  <c r="C17" i="11"/>
  <c r="C24" i="11" s="1"/>
  <c r="F12" i="11"/>
  <c r="F11" i="11"/>
  <c r="F29" i="11" s="1"/>
  <c r="F31" i="11" s="1"/>
  <c r="C11" i="11"/>
  <c r="C12" i="11" s="1"/>
  <c r="E10" i="11"/>
  <c r="D10" i="11"/>
  <c r="D9" i="11"/>
  <c r="E9" i="11" s="1"/>
  <c r="D8" i="11"/>
  <c r="E8" i="11" s="1"/>
  <c r="D7" i="11"/>
  <c r="D11" i="11" s="1"/>
  <c r="E4" i="11"/>
  <c r="D4" i="11"/>
  <c r="D12" i="11" l="1"/>
  <c r="E7" i="11"/>
  <c r="E11" i="11" s="1"/>
  <c r="E12" i="11" s="1"/>
  <c r="D17" i="11"/>
  <c r="D29" i="11"/>
  <c r="C29" i="11" l="1"/>
  <c r="E13" i="11"/>
  <c r="E29" i="11"/>
  <c r="D24" i="11"/>
  <c r="D30" i="11" s="1"/>
  <c r="E30" i="11" s="1"/>
  <c r="E17" i="11"/>
  <c r="E24" i="11" s="1"/>
  <c r="C30" i="11" s="1"/>
  <c r="D31" i="11" l="1"/>
  <c r="E31" i="11" s="1"/>
  <c r="F35" i="11" s="1"/>
  <c r="C43" i="11" s="1"/>
  <c r="C31" i="11"/>
  <c r="C49" i="11" l="1"/>
  <c r="C44" i="11"/>
  <c r="C53" i="11" l="1"/>
  <c r="E49" i="11"/>
  <c r="D7" i="1" l="1"/>
  <c r="B4" i="8" l="1"/>
  <c r="C6" i="8" l="1"/>
  <c r="D35" i="1" l="1"/>
  <c r="D11" i="1" l="1"/>
  <c r="H35" i="1" l="1"/>
  <c r="H7" i="1" l="1"/>
  <c r="H17" i="1"/>
  <c r="H11" i="1" l="1"/>
  <c r="H21" i="1"/>
  <c r="D21" i="1"/>
  <c r="C8" i="8" l="1"/>
  <c r="C7" i="8" l="1"/>
  <c r="B5" i="8"/>
  <c r="C5" i="8" s="1"/>
  <c r="C9" i="8"/>
  <c r="C10" i="7" l="1"/>
  <c r="B6" i="9" l="1"/>
  <c r="H26" i="1" l="1"/>
  <c r="B1" i="2" l="1"/>
  <c r="D29" i="7" l="1"/>
  <c r="D28" i="7"/>
  <c r="B1" i="9"/>
  <c r="B1" i="8"/>
  <c r="C12" i="9"/>
  <c r="C11" i="9"/>
  <c r="D7" i="7"/>
  <c r="D8" i="7"/>
  <c r="D26" i="1" l="1"/>
  <c r="D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tc={3BBD10DA-9670-4AC6-91DF-8A34936386F0}</author>
  </authors>
  <commentList>
    <comment ref="A15" authorId="0" shapeId="0" xr:uid="{3BBD10DA-9670-4AC6-91DF-8A34936386F0}">
      <text>
        <t>[Threaded comment]
Your version of Excel allows you to read this threaded comment; however, any edits to it will get removed if the file is opened in a newer version of Excel. Learn more: https://go.microsoft.com/fwlink/?linkid=870924
Comment:
    Jauna punkta izbūve plānota KSS Daugavgrīvas ielā 101 pārbūves projektā</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tc={9170181C-1E6C-4E97-ADD2-5695B4C8A850}</author>
    <author>tc={F8FC8A82-5CAF-48F5-A00D-A19F5BBFDEEB}</author>
    <author>tc={BF83FA79-25F5-428B-9DDA-46FD1B16380D}</author>
    <author>tc={FD424DF2-E4B1-4FF5-8B0C-7B7C3B6EBBB5}</author>
    <author>tc={7EBC7456-BCD8-4454-ADCC-B6770196E9EB}</author>
    <author>tc={62984779-9935-40D6-B538-6CA2AD3448CD}</author>
    <author>tc={4FBC55B4-0F25-4B44-8BB1-58B826EACBB5}</author>
    <author>tc={4AFC4220-846A-4BDF-B6C8-D11500A08661}</author>
    <author>tc={42FFCAE2-D209-4FC0-902B-B9E8F2D86EA7}</author>
    <author>tc={3C1EB222-31A1-49C9-8FE9-9A580A7E8446}</author>
    <author>tc={DC3837A4-DCC9-4965-BE99-E5665CC32082}</author>
  </authors>
  <commentList>
    <comment ref="C4" authorId="0" shapeId="0" xr:uid="{9170181C-1E6C-4E97-ADD2-5695B4C8A850}">
      <text>
        <t>[Threaded comment]
Your version of Excel allows you to read this threaded comment; however, any edits to it will get removed if the file is opened in a newer version of Excel. Learn more: https://go.microsoft.com/fwlink/?linkid=870924
Comment:
    VARAM Monitoringa anketa par Notekūdeņu apsaimniekošanu, par 2018.gadu. Dati no PMLP uz 01.01.2019.</t>
      </text>
    </comment>
    <comment ref="C5" authorId="1" shapeId="0" xr:uid="{F8FC8A82-5CAF-48F5-A00D-A19F5BBFDEEB}">
      <text>
        <t>[Threaded comment]
Your version of Excel allows you to read this threaded comment; however, any edits to it will get removed if the file is opened in a newer version of Excel. Learn more: https://go.microsoft.com/fwlink/?linkid=870924
Comment:
    VARAM Monitoringa anketa par Notekūdeņu apsaimniekošanu, par 2018.gadu. Dati no PMLP uz 01.01.2019.</t>
      </text>
    </comment>
    <comment ref="C6" authorId="2" shapeId="0" xr:uid="{BF83FA79-25F5-428B-9DDA-46FD1B16380D}">
      <text>
        <t>[Threaded comment]
Your version of Excel allows you to read this threaded comment; however, any edits to it will get removed if the file is opened in a newer version of Excel. Learn more: https://go.microsoft.com/fwlink/?linkid=870924
Comment:
    Saskaņā ar Sabiedrības vidēja termiņa darbības stratēģiju 2019.-2022.g. dzīvojamā fonda objektu skaits</t>
      </text>
    </comment>
    <comment ref="C7" authorId="3" shapeId="0" xr:uid="{FD424DF2-E4B1-4FF5-8B0C-7B7C3B6EBBB5}">
      <text>
        <t>[Threaded comment]
Your version of Excel allows you to read this threaded comment; however, any edits to it will get removed if the file is opened in a newer version of Excel. Learn more: https://go.microsoft.com/fwlink/?linkid=870924
Comment:
    VARAM Monitoringa anketa par Notekūdeņu apsaimniekošanu, par 2018.gadu. Dati no PMLP uz 01.01.2019.</t>
      </text>
    </comment>
    <comment ref="C8" authorId="4" shapeId="0" xr:uid="{7EBC7456-BCD8-4454-ADCC-B6770196E9EB}">
      <text>
        <t>[Threaded comment]
Your version of Excel allows you to read this threaded comment; however, any edits to it will get removed if the file is opened in a newer version of Excel. Learn more: https://go.microsoft.com/fwlink/?linkid=870924
Comment:
    VARAM Monitoringa anketa par Notekūdeņu apsaimniekošanu, par 2018.gadu. Dati no PMLP uz 01.01.2019.</t>
      </text>
    </comment>
    <comment ref="C10" authorId="5" shapeId="0" xr:uid="{62984779-9935-40D6-B538-6CA2AD3448CD}">
      <text>
        <t>[Threaded comment]
Your version of Excel allows you to read this threaded comment; however, any edits to it will get removed if the file is opened in a newer version of Excel. Learn more: https://go.microsoft.com/fwlink/?linkid=870924
Comment:
    uz 31.12.2018.</t>
      </text>
    </comment>
    <comment ref="C18" authorId="6" shapeId="0" xr:uid="{4FBC55B4-0F25-4B44-8BB1-58B826EACBB5}">
      <text>
        <t>[Threaded comment]
Your version of Excel allows you to read this threaded comment; however, any edits to it will get removed if the file is opened in a newer version of Excel. Learn more: https://go.microsoft.com/fwlink/?linkid=870924
Comment:
    2018.gadā:
-160 kanalizācijas cauruļvadu bojājumi;
- aku bojājumi 1260 gab.
-----------------------------
kopā = 1420 gab.
Pēc SIA "ISMADE" definīcijas avāriju skaits kanalizācijas inženiertīklos tiek skaitīts darbiem, ja tie saistās ar rakšanas darbiem</t>
      </text>
    </comment>
    <comment ref="C19" authorId="7" shapeId="0" xr:uid="{4AFC4220-846A-4BDF-B6C8-D11500A08661}">
      <text>
        <t>[Threaded comment]
Your version of Excel allows you to read this threaded comment; however, any edits to it will get removed if the file is opened in a newer version of Excel. Learn more: https://go.microsoft.com/fwlink/?linkid=870924
Comment:
    Applēses veiktas pēc VARAM 2015.g. Metodikas (vadlīnijām) "Darbības programmas „Infrastruktūra un pakalpojumi” 3.5.1.1. aktivitātes „Ūdenssaimniecības infrastruktūras attīstība aglomerācijās ar cilvēku ekvivalentu lielāku par 2000” īstenošanas izvērtēšana un bāzes datu iegūšana 2014. – 2020. gadam attiecībā uz aglomerāciju sasniegto atbilstoši Padomes Direktīvas 91/271/EEK (1991. gada 21. maijs) par komunālo notekūdeņu attīrīšanu prasībām", Līgums Nr. 27/70.5./TP,  7.punkta, kas paredz:
no kopējā notekūdeņu daudzuma atskaitīt notekūdeņu daudzumu, par ko noslēgti līgumi, un tehnoloģisko pašpatēriņu, un attiecināt pret kopējo notekūdeņu daudzumu</t>
      </text>
    </comment>
    <comment ref="C27" authorId="8" shapeId="0" xr:uid="{42FFCAE2-D209-4FC0-902B-B9E8F2D86EA7}">
      <text>
        <t>[Threaded comment]
Your version of Excel allows you to read this threaded comment; however, any edits to it will get removed if the file is opened in a newer version of Excel. Learn more: https://go.microsoft.com/fwlink/?linkid=870924
Comment:
    Saskaņā ar Sabiedrības vidēja termiņa darbības stratēģiju 2019.-2022.g. dzīvojamā fonda objektu skaits</t>
      </text>
    </comment>
    <comment ref="C31" authorId="9" shapeId="0" xr:uid="{3C1EB222-31A1-49C9-8FE9-9A580A7E8446}">
      <text>
        <t>[Threaded comment]
Your version of Excel allows you to read this threaded comment; however, any edits to it will get removed if the file is opened in a newer version of Excel. Learn more: https://go.microsoft.com/fwlink/?linkid=870924
Comment:
    uz 31.12.2018.</t>
      </text>
    </comment>
    <comment ref="C32" authorId="10" shapeId="0" xr:uid="{DC3837A4-DCC9-4965-BE99-E5665CC32082}">
      <text>
        <t>[Threaded comment]
Your version of Excel allows you to read this threaded comment; however, any edits to it will get removed if the file is opened in a newer version of Excel. Learn more: https://go.microsoft.com/fwlink/?linkid=870924
Comment:
    2018.gadā:
-Maģistrālo, sadales ūdensvada cauruļvadu bojājumu skaits - 340 gab.,
-Ūdensvada pievadu bojājumu skaits -668 gab.,
-citas avārijas (aizbīdņi, hidranti, akas) - 2162 gab.
----------------
kopā = 3170 gab.
Pēc SIA "ISMADE" definīcijas avāriju skaits ūdensvada inženiertīklos tiek skaitīts darbiem, ja tie saistās ar rakšanas darbiem</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tc={D969816A-373D-4700-8ED6-63415AF91CDF}</author>
    <author>tc={B5EF3861-158B-4CD5-B84D-D6E0547D3740}</author>
  </authors>
  <commentList>
    <comment ref="B7" authorId="0" shapeId="0" xr:uid="{D969816A-373D-4700-8ED6-63415AF91CDF}">
      <text>
        <t>[Threaded comment]
Your version of Excel allows you to read this threaded comment; however, any edits to it will get removed if the file is opened in a newer version of Excel. Learn more: https://go.microsoft.com/fwlink/?linkid=870924
Comment:
    Netiek sadalīts dzīvojamais/nedzīvojamais fonds. Jāskaita papildus mājsaimniecību uzskaitītam notekūdeņu daudzumam.
Atbilstoši vidēja termiņa darbības stratēģijai 2019.-2022.g.</t>
      </text>
    </comment>
    <comment ref="B9" authorId="1" shapeId="0" xr:uid="{B5EF3861-158B-4CD5-B84D-D6E0547D3740}">
      <text>
        <t>[Threaded comment]
Your version of Excel allows you to read this threaded comment; however, any edits to it will get removed if the file is opened in a newer version of Excel. Learn more: https://go.microsoft.com/fwlink/?linkid=870924
Comment:
    Abās vietās kopā:
1 - BASD Dzintara ielā 60, 2 - Mārkalnes ielā 22.
Apjomi ir ieskaitīti mājsaimniecībās uzskaitītajā notekūdeņu daudzumā</t>
      </text>
    </comment>
  </commentList>
</comments>
</file>

<file path=xl/sharedStrings.xml><?xml version="1.0" encoding="utf-8"?>
<sst xmlns="http://schemas.openxmlformats.org/spreadsheetml/2006/main" count="570" uniqueCount="422">
  <si>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</si>
  <si>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</si>
  <si>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</si>
  <si>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</si>
  <si>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</si>
  <si>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</si>
  <si>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</si>
  <si>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</si>
  <si>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</si>
  <si>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</si>
  <si>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</si>
  <si>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</si>
  <si>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</si>
  <si>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iekārtu energoefektivitātes uzlabošana</t>
  </si>
  <si>
    <t>Citu sistēmas objektu energofektivitāte (piemēram., KSS)</t>
  </si>
  <si>
    <t>Dūņu apsaimniekošana – nepieciešamās infrastruktūras uzlabojumi</t>
  </si>
  <si>
    <t>Investīciju prioritāte: centralizēto kanalizācijas tīklu un objektu izbūve</t>
  </si>
  <si>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</si>
  <si>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</si>
  <si>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</si>
  <si>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</si>
  <si>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</si>
  <si>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</si>
  <si>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</si>
  <si>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</si>
  <si>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</si>
  <si>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</si>
  <si>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</si>
  <si>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</si>
  <si>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</si>
  <si>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</si>
  <si>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</si>
  <si>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</si>
  <si>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</si>
  <si>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</si>
  <si>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</si>
  <si>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</si>
  <si>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</si>
  <si>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</si>
  <si>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</si>
  <si>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</si>
  <si>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</si>
  <si>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</si>
  <si>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</si>
  <si>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</si>
  <si>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</si>
  <si>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</si>
  <si>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</si>
  <si>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</si>
  <si>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</si>
  <si>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</si>
  <si>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</si>
  <si>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</si>
  <si>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</si>
  <si>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</si>
  <si>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</si>
  <si>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</si>
  <si>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</si>
  <si>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</si>
  <si>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</si>
  <si>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</si>
  <si>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</si>
  <si>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</si>
  <si>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</si>
  <si>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</si>
  <si>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</si>
  <si>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</si>
  <si>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</si>
  <si>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</si>
  <si>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</si>
  <si>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</si>
  <si>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</si>
  <si>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</si>
  <si>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</si>
  <si>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</si>
  <si>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</si>
  <si>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</si>
  <si>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</si>
  <si>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</si>
  <si>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</si>
  <si>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</si>
  <si>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</si>
  <si>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</si>
  <si>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</si>
  <si>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</si>
  <si>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</si>
  <si>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</si>
  <si>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</si>
  <si>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</si>
  <si>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</si>
  <si>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</si>
  <si>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</si>
  <si>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</si>
  <si>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</si>
  <si>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</si>
  <si>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</si>
  <si>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</si>
  <si>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</si>
  <si>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</si>
  <si>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</si>
  <si>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</si>
  <si>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</si>
  <si>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</si>
  <si>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</si>
  <si>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 xml:space="preserve">Citi objekti </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</si>
  <si>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</si>
  <si>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</si>
  <si>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</si>
  <si>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</si>
  <si>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</si>
  <si>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</si>
  <si>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</si>
  <si>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</si>
  <si>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</si>
  <si>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</si>
  <si>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</si>
  <si>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</si>
  <si>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</si>
  <si>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</si>
  <si>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</si>
  <si>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</si>
  <si>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 xml:space="preserve">Spiediena paaugstināšanas sūkņu stacijas </t>
  </si>
  <si>
    <t>Otrā pacēluma spiediena paaugstināšanas sūkņu stacijas</t>
  </si>
  <si>
    <t>Trešā pacēluma spiediena paaugstināšanas sūkņu stacijas</t>
  </si>
  <si>
    <t>&lt;LogRetrievalOptions&gt;&lt;EndTime&gt;&lt;EndTimeData&gt;&lt;Method&gt;Current&lt;/Method&gt;&lt;Nearest&gt;None&lt;/Nearest&gt;&lt;Offset&gt;&lt;TimeInterval&gt;&lt;Value&gt;1&lt;/Value&gt;&lt;Unit&gt;None&lt;/Unit&gt;&lt;CellUse&gt;False&lt;/CellUse&gt;&lt;CellValue&gt;&lt;/CellValue&gt;&lt;CellDate&gt;&lt;/CellDate&gt;&lt;CellSTDate&gt;&lt;/CellSTDate&gt;&lt;CellTime&gt;&lt;/CellTime&gt;&lt;CellSTime&gt;&lt;/CellSTime&gt;&lt;TimeBased&gt;False&lt;/TimeBased&gt;&lt;InterpolationUnitCell&gt;False&lt;/InterpolationUnitCell&gt;&lt;/TimeInterval&gt;&lt;/Offset&gt;&lt;LockTo&gt;&lt;TimeInterval&gt;&lt;Value&gt;1&lt;/Value&gt;&lt;Unit&gt;None&lt;/Unit&gt;&lt;CellUse&gt;False&lt;/CellUse&gt;&lt;CellValue&gt;&lt;/CellValue&gt;&lt;CellDate&gt;&lt;/CellDate&gt;&lt;CellSTDate&gt;&lt;/CellSTDate&gt;&lt;CellTime&gt;&lt;/CellTime&gt;&lt;CellSTime&gt;&lt;/CellSTime&gt;&lt;TimeBased&gt;False&lt;/TimeBased&gt;&lt;InterpolationUnitCell&gt;False&lt;/InterpolationUnitCell&gt;&lt;/TimeInterval&gt;&lt;/LockTo&gt;&lt;CellUse&gt;False&lt;/CellUse&gt;&lt;CellDate&gt;&lt;/CellDate&gt;&lt;CellSTDate&gt;&lt;/CellSTDate&gt;&lt;CellTime&gt;&lt;/CellTime&gt;&lt;TimeBased&gt;False&lt;/TimeBased&gt;&lt;CellSTime&gt;&lt;/CellSTime&gt;&lt;StartTime&gt;False&lt;/StartTime&gt;&lt;EndTime&gt;False&lt;/EndTime&gt;&lt;/EndTimeData&gt;&lt;/EndTime&gt;&lt;Scope&gt;&lt;TimeInterval&gt;&lt;Value&gt;1&lt;/Value&gt;&lt;Unit&gt;Months&lt;/Unit&gt;&lt;CellUse&gt;False&lt;/CellUse&gt;&lt;CellValue&gt;&lt;/CellValue&gt;&lt;CellDate&gt;&lt;/CellDate&gt;&lt;CellSTDate&gt;&lt;/CellSTDate&gt;&lt;CellTime&gt;&lt;/CellTime&gt;&lt;CellSTime&gt;&lt;/CellSTime&gt;&lt;TimeBased&gt;False&lt;/TimeBased&gt;&lt;InterpolationUnitCell&gt;False&lt;/InterpolationUnitCell&gt;&lt;/TimeInterval&gt;&lt;/Scope&gt;&lt;RetrievalType&gt;Interpolated&lt;/RetrievalType&gt;&lt;InterpolationInterval&gt;&lt;TimeInterval&gt;&lt;Value&gt;1&lt;/Value&gt;&lt;Unit&gt;Hours&lt;/Unit&gt;&lt;CellUse&gt;False&lt;/CellUse&gt;&lt;CellValue&gt;&lt;/CellValue&gt;&lt;CellDate&gt;&lt;/CellDate&gt;&lt;CellSTDate&gt;&lt;/CellSTDate&gt;&lt;CellTime&gt;&lt;/CellTime&gt;&lt;CellSTime&gt;&lt;/CellSTime&gt;&lt;TimeBased&gt;False&lt;/TimeBased&gt;&lt;InterpolationUnitCell&gt;False&lt;/InterpolationUnitCell&gt;&lt;/TimeInterval&gt;&lt;/InterpolationInterval&gt;&lt;ApplyToAllLogs&gt;False&lt;/ApplyToAllLogs&gt;&lt;Interpolation&gt;True&lt;/Interpolation&gt;&lt;InterpolationExcelCell&gt;False&lt;/InterpolationExcelCell&gt;&lt;OneValue&gt;False&lt;/OneValue&gt;&lt;MaxReturn&gt;10000&lt;/MaxReturn&gt;&lt;Aggregate&gt;Average&lt;/Aggregate&gt;&lt;LogOption&gt;Custom&lt;/LogOption&gt;&lt;/LogRetrievalOptions&gt;</t>
  </si>
  <si>
    <r>
      <t>Rīgas pilsētas notekūdeņu aglomerācijas teritorija ir apstiprināta ar Rīgas domes 15.12.2017. lēmumu Nr.631 (prot. Nr.14, 100.</t>
    </r>
    <r>
      <rPr>
        <sz val="11"/>
        <color theme="1"/>
        <rFont val="Times New Roman"/>
        <family val="1"/>
        <charset val="186"/>
      </rPr>
      <t>§</t>
    </r>
    <r>
      <rPr>
        <sz val="11"/>
        <color theme="1"/>
        <rFont val="Calibri"/>
        <family val="2"/>
      </rPr>
      <t>)</t>
    </r>
  </si>
  <si>
    <t>SIA "Rīgas ūdens"</t>
  </si>
  <si>
    <r>
      <rPr>
        <b/>
        <sz val="11"/>
        <color theme="1"/>
        <rFont val="Calibri"/>
        <family val="2"/>
        <charset val="186"/>
        <scheme val="minor"/>
      </rPr>
      <t>no</t>
    </r>
    <r>
      <rPr>
        <sz val="11"/>
        <color theme="1"/>
        <rFont val="Calibri"/>
        <family val="2"/>
        <charset val="186"/>
        <scheme val="minor"/>
      </rPr>
      <t xml:space="preserve"> 2,71 EUR/m</t>
    </r>
    <r>
      <rPr>
        <vertAlign val="superscript"/>
        <sz val="11"/>
        <color theme="1"/>
        <rFont val="Calibri"/>
        <family val="2"/>
        <charset val="186"/>
        <scheme val="minor"/>
      </rPr>
      <t xml:space="preserve">3
</t>
    </r>
    <r>
      <rPr>
        <b/>
        <sz val="11"/>
        <color theme="1"/>
        <rFont val="Calibri"/>
        <family val="2"/>
        <charset val="186"/>
        <scheme val="minor"/>
      </rPr>
      <t>līdz</t>
    </r>
    <r>
      <rPr>
        <sz val="11"/>
        <color theme="1"/>
        <rFont val="Calibri"/>
        <family val="2"/>
        <charset val="186"/>
        <scheme val="minor"/>
      </rPr>
      <t xml:space="preserve"> 7,79 EUR/m</t>
    </r>
    <r>
      <rPr>
        <vertAlign val="superscript"/>
        <sz val="11"/>
        <color theme="1"/>
        <rFont val="Calibri"/>
        <family val="2"/>
        <charset val="186"/>
        <scheme val="minor"/>
      </rPr>
      <t>3</t>
    </r>
  </si>
  <si>
    <t>Ieņēmumi ir sabalansēti ar faktiskajām izmaksām un atbilstoši SPRK Lēmumam, ir pietiekami lai segtu SIA "Rīgas ūdens" ūdenssaimniecības pakalpojumu izmaksas, kā arī nodrošinātu pozitīvu saimnieciskās darbības rezultātu, t.sk. pozitīvu naudas plūsmu, un nodrošinātu projekta ietvaros izveidotās infrastruktūras uzturēšanu ilgtermiņā.</t>
  </si>
  <si>
    <t>No ieņēmumiem atbilstoši kārtēja gada budžetam</t>
  </si>
  <si>
    <t>Vidēja termiņa darbības stratēģija 2019.-2022.gadam 
Ilgtermiņa darbības stratēģija 2021.-2030.gadam</t>
  </si>
  <si>
    <t>Rīgas domes Mājokļu un vides departaments</t>
  </si>
  <si>
    <t>Rīgas domes saistošie noteikumi Nr.67, 2018.gada 19.decembrī (prot. Nr.41, 103.§) Par Rīgas pilsētas pašvaldības līdzfinansējumu nekustamā īpašuma pieslēgšanai centralizētajai kanalizācijas un ūdensapgādes sistēmai. Līdz 31.12.2019. lēmums par atbalsta pieņemšanu tika pieņemts par 688 mājsaimniecībām, no kurām 35 mājsaimniecībām līgumi zaudējuši spēku, jo pievadi netika izbūvēti.</t>
  </si>
  <si>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</si>
  <si>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</si>
  <si>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Jā. SIA "Rīgas ūdens" vidēja termiņa darbības stratēģija 2019.-2022.gadam ir apstiprināta SIA “Rīgas ūdens”
2019.gada 24.oktobra dalībnieku sapulcē, prot. Nr.8</t>
  </si>
  <si>
    <t>Rīgas domes Mājokļu un vides departamenta kompetence</t>
  </si>
  <si>
    <t>Nav SIA "Rīgas ūdens" kompetence</t>
  </si>
  <si>
    <t>Vidēja termiņa darbības stratēģija 2019.-2022.gadam. 
Ilgtermiņa darbības stratēģija 2021.-2030.gadam</t>
  </si>
  <si>
    <t>Bioloģiskā attīrīšanas stacija "Daugavgrīva", Dzintara iela 60, Rīga</t>
  </si>
  <si>
    <t>Rīgas ūdens</t>
  </si>
  <si>
    <t>1991/2012</t>
  </si>
  <si>
    <t>lauksaimniecībā</t>
  </si>
  <si>
    <r>
      <t xml:space="preserve">CŪS pakalpojumu zonas iedzīvotāju skaits uz </t>
    </r>
    <r>
      <rPr>
        <b/>
        <sz val="12"/>
        <color rgb="FFFF0000"/>
        <rFont val="Calibri"/>
        <family val="2"/>
        <scheme val="minor"/>
      </rPr>
      <t>(01.01.2019)</t>
    </r>
  </si>
  <si>
    <t>Pazemes ūdensgūtve "Baltezers- Zaķumuiža", t.sk.:</t>
  </si>
  <si>
    <t>2002.</t>
  </si>
  <si>
    <t>2005.</t>
  </si>
  <si>
    <t>1978.</t>
  </si>
  <si>
    <t>1985.</t>
  </si>
  <si>
    <t>1976.</t>
  </si>
  <si>
    <t>1974./1999./2009.</t>
  </si>
  <si>
    <t>ŪSS Jaunciema gatve 326, Rīga</t>
  </si>
  <si>
    <t>1985./2000.</t>
  </si>
  <si>
    <t>ŪSS Irlavas iela 30, Rīga</t>
  </si>
  <si>
    <t>1986./2004./2007.</t>
  </si>
  <si>
    <t>1972./2004.</t>
  </si>
  <si>
    <t>ŪSS Gobas iela 20A, Rīga</t>
  </si>
  <si>
    <t>1972./2002./2017.</t>
  </si>
  <si>
    <t>ŪSS Viestura prospekts 37A, Rīga</t>
  </si>
  <si>
    <t>1972./2017.</t>
  </si>
  <si>
    <t>ŪSS Vangažu iela 26A, Rīga</t>
  </si>
  <si>
    <t>1974./2002.</t>
  </si>
  <si>
    <t>1986./2003./2010.</t>
  </si>
  <si>
    <t>1904./2002.</t>
  </si>
  <si>
    <t>Sūkņu stacija "Baltezers-2", Garkalnes nov.</t>
  </si>
  <si>
    <t>1974./2016.</t>
  </si>
  <si>
    <t>Sūkņu stacija "Remberģi", Garkalnes nov.</t>
  </si>
  <si>
    <t>1963./2016.</t>
  </si>
  <si>
    <t>Sūkņu stacija "Zaķumuiža Q" (kvartāra), Garkalnes nov.</t>
  </si>
  <si>
    <t>1935./2005.</t>
  </si>
  <si>
    <t>Sūkņu stacija "Zaķumuiža D" (devona), Garkalnes nov.</t>
  </si>
  <si>
    <t>1978./2020.</t>
  </si>
  <si>
    <t>–</t>
  </si>
  <si>
    <t>Sūkņu stacija "Baltezers", Atdzelžošanas-demanganizācijas stacija, Garkalnes novads</t>
  </si>
  <si>
    <t>2015.</t>
  </si>
  <si>
    <t>Ūdens attīrīšanas stacija "Daugava", Bauskas iela 209, Rīga, t.sk.:</t>
  </si>
  <si>
    <t>1978./2000.</t>
  </si>
  <si>
    <t>Pazemes ūdensgūtve "Baltezers" , Garkalnes nov.</t>
  </si>
  <si>
    <t>Pazemes ūdensgūtve "Baltezers-1", Garkalnes nov.</t>
  </si>
  <si>
    <t>1959./2015.</t>
  </si>
  <si>
    <t>Pazemes ūdensgūtve "Baltezers-2", Garkalnes nov.</t>
  </si>
  <si>
    <t>Pazemes ūdensgūtve "Remberģi", Garkalnes nov.</t>
  </si>
  <si>
    <t>Pazemes ūdensgūtve "Zaķumuiža Q" (kvartāra), Garkalnes nov.</t>
  </si>
  <si>
    <t>Pazemes ūdensgūtve "Zaķumuiža D" (devona), Garkalnes nov.</t>
  </si>
  <si>
    <t>Infiltrācijas sūkņu stacija, Ādažu novads, Baltezers.</t>
  </si>
  <si>
    <t>1962.</t>
  </si>
  <si>
    <t>108 urbumi, izbūvēti 1937.- 2017.g.</t>
  </si>
  <si>
    <t>50 urbumi, izbūvēti 1938.- 1991.g.</t>
  </si>
  <si>
    <t>18 urbumi, izbūvēti 1974.- 2001.g.</t>
  </si>
  <si>
    <t>40 urbumi, izbūvēti 1959.- 1970.g.</t>
  </si>
  <si>
    <t>74 urbumi, izbūvēti 1934.- 1991.g.</t>
  </si>
  <si>
    <t>16 urbumi, izbūvēti 1962.- 2017.g.</t>
  </si>
  <si>
    <t>Piezīmes</t>
  </si>
  <si>
    <t>1.1.</t>
  </si>
  <si>
    <t>1.1.1.</t>
  </si>
  <si>
    <t>1.1.2.</t>
  </si>
  <si>
    <t>1.1.3.</t>
  </si>
  <si>
    <t>1.1.4.</t>
  </si>
  <si>
    <t>1.1.5.</t>
  </si>
  <si>
    <t>1.1.6.</t>
  </si>
  <si>
    <t>1.1.7.</t>
  </si>
  <si>
    <t>1.2.</t>
  </si>
  <si>
    <t>3.</t>
  </si>
  <si>
    <t>1.</t>
  </si>
  <si>
    <t>3.1.</t>
  </si>
  <si>
    <t>3.2.</t>
  </si>
  <si>
    <t>4.</t>
  </si>
  <si>
    <t>4.1.</t>
  </si>
  <si>
    <t>4.1.2.</t>
  </si>
  <si>
    <t>4.2.</t>
  </si>
  <si>
    <t>Pirmā pacēluma sūkņu stacija "Daugava-1", Ķekavas pag., "Sūkņi"</t>
  </si>
  <si>
    <t>Otrā pacēluma sūkņu stacija "Daugava-2", Bauskas iela 209, Rīga</t>
  </si>
  <si>
    <t>Elektroenerģijas patēriņa uzskaite neizdalās. Kopējo uzskaiti skat. 1.1.3.</t>
  </si>
  <si>
    <t>Sūkņu stacija "Baltezers", Ādažu nov. (t.sk. ūdens padeve no ūdensgūtves un otrā pacēluma sūkņu  stacijas "Baltezers-1")</t>
  </si>
  <si>
    <t>Elektroenerģijas patēriņa uzskaite neizdalās. Kopējo uzskaiti skat. 1.1.4.</t>
  </si>
  <si>
    <t>Elektroenerģijas patēriņa uzskaite neizdalās. Kopējo uzskaiti skat. 1.1.5.</t>
  </si>
  <si>
    <t>Elektroenerģijas patēriņa uzskaite neizdalās. Kopējo uzskaiti skat.1.1.1.</t>
  </si>
  <si>
    <t>ŪSS Daugavgrīvas šoseja 3, Rīga</t>
  </si>
  <si>
    <t>2.</t>
  </si>
  <si>
    <t>2.1.</t>
  </si>
  <si>
    <t>2.2.</t>
  </si>
  <si>
    <t>3.1.2.</t>
  </si>
  <si>
    <t>3.2.1.</t>
  </si>
  <si>
    <t>3.2.2.</t>
  </si>
  <si>
    <t>3.2.3.</t>
  </si>
  <si>
    <t>3.2.4.</t>
  </si>
  <si>
    <t>3.2.5.</t>
  </si>
  <si>
    <t>3.2.6.</t>
  </si>
  <si>
    <t>3.2.7.</t>
  </si>
  <si>
    <t>3.2.8.</t>
  </si>
  <si>
    <t>3.2.9.</t>
  </si>
  <si>
    <t>4.1.1.</t>
  </si>
  <si>
    <t>4.3.</t>
  </si>
  <si>
    <t>4.4.</t>
  </si>
  <si>
    <t>3.1.1.</t>
  </si>
  <si>
    <t>3.1.1.1.</t>
  </si>
  <si>
    <t>3.1.1.2.</t>
  </si>
  <si>
    <t>3.1.1.3.</t>
  </si>
  <si>
    <t>3.1.1.4.</t>
  </si>
  <si>
    <t>3.1.1.5.</t>
  </si>
  <si>
    <t>Elektroenerģijas patēriņa uzskaite neizdalās. Kopējo uzskaiti skat. 2.2.</t>
  </si>
  <si>
    <t>ŪSS A.Deglava iela 124A, Rīga</t>
  </si>
  <si>
    <t>Elektroenerģijas patēriņa uzskaite neizdalās. Kopējo uzskaiti skat. 3.2.2.</t>
  </si>
  <si>
    <t>ŪSS Kleistu iela 11A, Rīga</t>
  </si>
  <si>
    <t>ŪSS Maskavas iela 275A, Rīga</t>
  </si>
  <si>
    <t>t.sk. kopējais lietus notekūdeņu daudzums par ko izrakstīti rēķini, m3/gadā</t>
  </si>
  <si>
    <t xml:space="preserve">t.sk. Jūrmalas pilsētas uzskaitītais notekūdeņu daudzums (kopējais, jo netiek izdalīta mājsaimniecību vai nedzīvojamā fonda daļa), m3/gadā </t>
  </si>
  <si>
    <t>Sūknē ūdeni uz ūdens attīrīšanas astaciju "Daugava"</t>
  </si>
  <si>
    <t>Skat. 1.1. (sūkņu stacijas atsevišķi netiek izdalītas)</t>
  </si>
  <si>
    <t>1979. un 1994.</t>
  </si>
  <si>
    <t>Tīrā ūdens rezervuārs, Sūkņu stacija "Baltezers", Garkalnes nov. 2 gab.</t>
  </si>
  <si>
    <t>Tīrā ūdens rezervuārs, Sūkņu stacija "Zaķumuiža", Garkalnes nov. 1 gab.</t>
  </si>
  <si>
    <t>Tīrā ūdens rezervuārs, Ūdens attīrīšanas stacija "Daugava", Bauskas iela 209, Rīga. 4 gab.</t>
  </si>
  <si>
    <t>Tīrā ūdens rezervuārs, Jaunciema gatve 326, Rīga. 1 gab.</t>
  </si>
  <si>
    <t>Tīrā ūdens rezervuārs, Kurzemes prospekts 61, Rīga. 2 gab.</t>
  </si>
  <si>
    <t>66 (vidējais  nolietojums kopējs ūdensgūtvēm Baltezers, Baltezers-1, Baltezers-2, Remberģi un Zaķumuiža, to sūkņu stacijām 3.1.1., un rezervuāriem 4.1.)</t>
  </si>
  <si>
    <t>dzīvojamā fonda objektu skaits 18198</t>
  </si>
  <si>
    <t xml:space="preserve">t.sk. Mājsaimniecības abonentu skaits </t>
  </si>
  <si>
    <t>20 gab.</t>
  </si>
  <si>
    <t>1 gab.</t>
  </si>
  <si>
    <t>2 gab.</t>
  </si>
  <si>
    <t>5 kārtas</t>
  </si>
  <si>
    <t>Asenizācijas pieņemšanas punkta atjaunošana</t>
  </si>
  <si>
    <t>komplekss</t>
  </si>
  <si>
    <t>13 gab.</t>
  </si>
  <si>
    <t>Citi objekti (piem., asenizācijas pieņemšanas punkti)</t>
  </si>
  <si>
    <t>Citi objekti (piem., jauni dziļurbumi, esošo tamponēšana u.c.)</t>
  </si>
  <si>
    <t>Kanalizācijas sūkņu staciju pārbūve</t>
  </si>
  <si>
    <t>Kanalizācijas sūkņu stacijas (ja nav saistīts ar energoefektivitātes uzlabošanu)</t>
  </si>
  <si>
    <r>
      <rPr>
        <b/>
        <sz val="12"/>
        <color theme="1"/>
        <rFont val="Calibri"/>
        <family val="2"/>
        <charset val="186"/>
        <scheme val="minor"/>
      </rPr>
      <t xml:space="preserve">Jaunu kanalizācijas </t>
    </r>
    <r>
      <rPr>
        <sz val="12"/>
        <color theme="1"/>
        <rFont val="Calibri"/>
        <family val="2"/>
        <charset val="186"/>
        <scheme val="minor"/>
      </rPr>
      <t xml:space="preserve">ārējo </t>
    </r>
    <r>
      <rPr>
        <b/>
        <sz val="12"/>
        <color theme="1"/>
        <rFont val="Calibri"/>
        <family val="2"/>
        <charset val="186"/>
        <scheme val="minor"/>
      </rPr>
      <t>inženiertīklu</t>
    </r>
    <r>
      <rPr>
        <sz val="12"/>
        <color theme="1"/>
        <rFont val="Calibri"/>
        <family val="2"/>
        <charset val="186"/>
        <scheme val="minor"/>
      </rPr>
      <t xml:space="preserve"> izbūve  </t>
    </r>
    <r>
      <rPr>
        <b/>
        <sz val="12"/>
        <color rgb="FFFF0000"/>
        <rFont val="Calibri"/>
        <family val="2"/>
        <charset val="186"/>
        <scheme val="minor"/>
      </rPr>
      <t>esošās aglomerācijas robežās</t>
    </r>
    <r>
      <rPr>
        <sz val="12"/>
        <color theme="1"/>
        <rFont val="Calibri"/>
        <family val="2"/>
        <charset val="186"/>
        <scheme val="minor"/>
      </rPr>
      <t>, kopā</t>
    </r>
  </si>
  <si>
    <r>
      <rPr>
        <b/>
        <sz val="12"/>
        <color theme="1"/>
        <rFont val="Calibri"/>
        <family val="2"/>
        <charset val="186"/>
        <scheme val="minor"/>
      </rPr>
      <t xml:space="preserve">Jaunu ūdensapgādes </t>
    </r>
    <r>
      <rPr>
        <sz val="12"/>
        <color theme="1"/>
        <rFont val="Calibri"/>
        <family val="2"/>
        <charset val="186"/>
        <scheme val="minor"/>
      </rPr>
      <t xml:space="preserve">ārējo </t>
    </r>
    <r>
      <rPr>
        <b/>
        <sz val="12"/>
        <color theme="1"/>
        <rFont val="Calibri"/>
        <family val="2"/>
        <charset val="186"/>
        <scheme val="minor"/>
      </rPr>
      <t>inženiertīklu</t>
    </r>
    <r>
      <rPr>
        <sz val="12"/>
        <color theme="1"/>
        <rFont val="Calibri"/>
        <family val="2"/>
        <charset val="186"/>
        <scheme val="minor"/>
      </rPr>
      <t xml:space="preserve"> izbūve </t>
    </r>
    <r>
      <rPr>
        <b/>
        <sz val="12"/>
        <color rgb="FFFF0000"/>
        <rFont val="Calibri"/>
        <family val="2"/>
        <charset val="186"/>
        <scheme val="minor"/>
      </rPr>
      <t>esošās ūdenspagādes pakalpojumu sniegšanas zonas robežās</t>
    </r>
    <r>
      <rPr>
        <sz val="12"/>
        <color theme="1"/>
        <rFont val="Calibri"/>
        <family val="2"/>
        <charset val="186"/>
        <scheme val="minor"/>
      </rPr>
      <t>, kopā</t>
    </r>
  </si>
  <si>
    <r>
      <t xml:space="preserve">Citi no jauna izbūvējamie kanalizācijas sistēmas infrastruktūras objekti </t>
    </r>
    <r>
      <rPr>
        <b/>
        <sz val="12"/>
        <color rgb="FFFF0000"/>
        <rFont val="Calibri"/>
        <family val="2"/>
        <charset val="186"/>
        <scheme val="minor"/>
      </rPr>
      <t>esošās aglomerācijas robežās</t>
    </r>
  </si>
  <si>
    <r>
      <t xml:space="preserve">Citi no jauna izbūvējamie ūdensapgādes sistēmas infrastruktūras objekti </t>
    </r>
    <r>
      <rPr>
        <b/>
        <sz val="12"/>
        <color rgb="FFFF0000"/>
        <rFont val="Calibri"/>
        <family val="2"/>
        <charset val="186"/>
        <scheme val="minor"/>
      </rPr>
      <t>esošās ūdenspagādes pakalpojumu sniegšanas zonas robežās</t>
    </r>
  </si>
  <si>
    <r>
      <rPr>
        <b/>
        <sz val="12"/>
        <color theme="1"/>
        <rFont val="Calibri"/>
        <family val="2"/>
        <charset val="186"/>
        <scheme val="minor"/>
      </rPr>
      <t>Jaunu kanalizācijas</t>
    </r>
    <r>
      <rPr>
        <sz val="12"/>
        <color theme="1"/>
        <rFont val="Calibri"/>
        <family val="2"/>
        <charset val="186"/>
        <scheme val="minor"/>
      </rPr>
      <t xml:space="preserve"> ārējo </t>
    </r>
    <r>
      <rPr>
        <b/>
        <sz val="12"/>
        <color theme="1"/>
        <rFont val="Calibri"/>
        <family val="2"/>
        <charset val="186"/>
        <scheme val="minor"/>
      </rPr>
      <t>inženiertīklu</t>
    </r>
    <r>
      <rPr>
        <sz val="12"/>
        <color theme="1"/>
        <rFont val="Calibri"/>
        <family val="2"/>
        <charset val="186"/>
        <scheme val="minor"/>
      </rPr>
      <t xml:space="preserve"> izbūve </t>
    </r>
    <r>
      <rPr>
        <b/>
        <sz val="12"/>
        <color rgb="FFFF0000"/>
        <rFont val="Calibri"/>
        <family val="2"/>
        <charset val="186"/>
        <scheme val="minor"/>
      </rPr>
      <t>paplašinātā aglomerācijā (ja plānota paplašināšana),</t>
    </r>
    <r>
      <rPr>
        <sz val="12"/>
        <color theme="1"/>
        <rFont val="Calibri"/>
        <family val="2"/>
        <charset val="186"/>
        <scheme val="minor"/>
      </rPr>
      <t xml:space="preserve"> kopā</t>
    </r>
  </si>
  <si>
    <r>
      <rPr>
        <b/>
        <sz val="12"/>
        <color theme="1"/>
        <rFont val="Calibri"/>
        <family val="2"/>
        <charset val="186"/>
        <scheme val="minor"/>
      </rPr>
      <t>Jaunu ūdensapgādes</t>
    </r>
    <r>
      <rPr>
        <sz val="12"/>
        <color theme="1"/>
        <rFont val="Calibri"/>
        <family val="2"/>
        <charset val="186"/>
        <scheme val="minor"/>
      </rPr>
      <t xml:space="preserve"> ārējo </t>
    </r>
    <r>
      <rPr>
        <b/>
        <sz val="12"/>
        <color theme="1"/>
        <rFont val="Calibri"/>
        <family val="2"/>
        <charset val="186"/>
        <scheme val="minor"/>
      </rPr>
      <t>inženiertīklu</t>
    </r>
    <r>
      <rPr>
        <sz val="12"/>
        <color theme="1"/>
        <rFont val="Calibri"/>
        <family val="2"/>
        <charset val="186"/>
        <scheme val="minor"/>
      </rPr>
      <t xml:space="preserve"> izbūve </t>
    </r>
    <r>
      <rPr>
        <b/>
        <sz val="12"/>
        <color rgb="FFFF0000"/>
        <rFont val="Calibri"/>
        <family val="2"/>
        <charset val="186"/>
        <scheme val="minor"/>
      </rPr>
      <t>paplašinātā ūdenspagādes pakalpojumu sniegšanas zonā (ja plānota paplašināšana),</t>
    </r>
    <r>
      <rPr>
        <sz val="12"/>
        <color theme="1"/>
        <rFont val="Calibri"/>
        <family val="2"/>
        <charset val="186"/>
        <scheme val="minor"/>
      </rPr>
      <t xml:space="preserve"> kopā</t>
    </r>
  </si>
  <si>
    <t>-</t>
  </si>
  <si>
    <t>Notekūdeņu attīrīšanas iekārtas (NB! Obligāti norādāma nepieciešamā papildu un jaunā kopējā jauda) Aile aizpildāma tikai, ja nepieciešama papildus jauda</t>
  </si>
  <si>
    <t>Dzeramā ūdens sagatavošanas stacija   (NB! Obligāti norādāma nepieciešamā papildu un jaunā kopējā jauda)  Aile aizpildāma tikai, ja nepieciešama papildus jauda</t>
  </si>
  <si>
    <t>6 km</t>
  </si>
  <si>
    <t>Investīciju prioritāte: ieguldījumi dzeramā ūdens sagatavošanas stacijā, ūdens ieguves un padeves nodrošināšanas darbības uzlabošanai</t>
  </si>
  <si>
    <t>Citi objekti</t>
  </si>
  <si>
    <t>t.sk. atzari</t>
  </si>
  <si>
    <t>ŪSS Irlavas ielā 30 modernizācija</t>
  </si>
  <si>
    <t>ŪSS Kleistu ielā 11A modernizācija</t>
  </si>
  <si>
    <t>tehnoloģiskās iekārtas</t>
  </si>
  <si>
    <t>Rīgas domes saistošie noteikumi Nr.66, Rīgā, 2018.gada 19.decembrī (prot. Nr.41, 100.§) "Par decentralizēto kanalizācijas pakalpojumu sniegšanas, uzskaites un kontroles kārtību"</t>
  </si>
  <si>
    <t>RTP 2030 ir izstrādes stadijā. Pēc informācijas no RD PAD - RTP 2030 tiks iekļautas spēkā esošās notekūdeņu aglomerācijas un ūdensapgādes pakalpojumu sniegšanas zonas robežas</t>
  </si>
  <si>
    <t>55 gab.</t>
  </si>
  <si>
    <t>22 km</t>
  </si>
  <si>
    <t>83 km</t>
  </si>
  <si>
    <r>
      <t>32 000 m</t>
    </r>
    <r>
      <rPr>
        <vertAlign val="superscript"/>
        <sz val="11"/>
        <color theme="1"/>
        <rFont val="Calibri"/>
        <family val="2"/>
        <charset val="186"/>
        <scheme val="minor"/>
      </rPr>
      <t>3</t>
    </r>
  </si>
  <si>
    <r>
      <t>9 000 m</t>
    </r>
    <r>
      <rPr>
        <vertAlign val="superscript"/>
        <sz val="11"/>
        <color theme="1"/>
        <rFont val="Calibri"/>
        <family val="2"/>
        <charset val="186"/>
        <scheme val="minor"/>
      </rPr>
      <t>3</t>
    </r>
  </si>
  <si>
    <r>
      <t>2 x 6000 m</t>
    </r>
    <r>
      <rPr>
        <vertAlign val="superscript"/>
        <sz val="11"/>
        <color theme="1"/>
        <rFont val="Calibri"/>
        <family val="2"/>
        <charset val="186"/>
        <scheme val="minor"/>
      </rPr>
      <t>3</t>
    </r>
  </si>
  <si>
    <r>
      <t>25 000 m</t>
    </r>
    <r>
      <rPr>
        <vertAlign val="superscript"/>
        <sz val="11"/>
        <color theme="1"/>
        <rFont val="Calibri"/>
        <family val="2"/>
        <charset val="186"/>
        <scheme val="minor"/>
      </rPr>
      <t>3</t>
    </r>
  </si>
  <si>
    <r>
      <t>8 000 m</t>
    </r>
    <r>
      <rPr>
        <vertAlign val="superscript"/>
        <sz val="11"/>
        <color theme="1"/>
        <rFont val="Calibri"/>
        <family val="2"/>
        <charset val="186"/>
        <scheme val="minor"/>
      </rPr>
      <t>3</t>
    </r>
  </si>
  <si>
    <r>
      <t>14 000 m</t>
    </r>
    <r>
      <rPr>
        <vertAlign val="superscript"/>
        <sz val="11"/>
        <color theme="1"/>
        <rFont val="Calibri"/>
        <family val="2"/>
        <charset val="186"/>
        <scheme val="minor"/>
      </rPr>
      <t>3</t>
    </r>
  </si>
  <si>
    <r>
      <t>70 000 m</t>
    </r>
    <r>
      <rPr>
        <vertAlign val="superscript"/>
        <sz val="11"/>
        <color theme="1"/>
        <rFont val="Calibri"/>
        <family val="2"/>
        <charset val="186"/>
        <scheme val="minor"/>
      </rPr>
      <t>3</t>
    </r>
    <r>
      <rPr>
        <sz val="11"/>
        <color theme="1"/>
        <rFont val="Calibri"/>
        <family val="2"/>
        <charset val="186"/>
        <scheme val="minor"/>
      </rPr>
      <t>/dnn</t>
    </r>
  </si>
  <si>
    <t>2018.gadā 5022 objektiem tiek sniegti lietus notekūdens novadīšanas pakalpojumi (noslēgts līgums). Sabiedrībā netiek veikta uzskaite par pārējiem lietus kanalizācijas pieslēgumiem, t.sk. lietus notekūdens uztveršanas aku pieslēgumiem uz ielām (par atdalīto lietus notekūdens kanalizācijas sistēmu, tai skaitā lietus notekūdens uztveršanas aku pieslēgumiem pamatā atbild Rīgas domes Satiksmes departaments atbilstoši 2011.gada 15.novembra Rīgas domes saistošajos noteikumos nr.147 "Rīgas pilsētas hidrogrāfiskā tīkla lietošanas un uzturēšanas noteikumi" noteiktai atbildībai)</t>
  </si>
  <si>
    <t>t.sk. kopsistēmas pārgāzes, km</t>
  </si>
  <si>
    <t>t.sk. kopsistēma, orientējoši km</t>
  </si>
  <si>
    <t>Aizbīdņu nomaiņas programma</t>
  </si>
  <si>
    <t>Hidrantu nomaiņas programma</t>
  </si>
  <si>
    <t>84 km</t>
  </si>
  <si>
    <t>2725 gab.</t>
  </si>
  <si>
    <t xml:space="preserve"> Patlaban ir zināms aprēķina lietus notekūdens daudzums pēc noslēgtajiem līgumiem - 1,747 milj. m3/2018.gadā. Ja applēš kopējo papildus notekūdeņu (pēc līgumiem un neuzskaitīto lietus notekūdens pieteci, sniega kušanas ūdeņu pieteci, gruntsūdeņu infiltrācijas/eksfiltrācijas bilanci) daudzuma daļu no kopējā 2018.gada notekūdens daudzuma, tad sanāk aptuveni 25%.                                                 Tiks noteikts precīzāk pēc kanalizācijas sistēmas hidrauliskā modeļa izstrādes, ko uzsākusi izstrādāt Sabiedrība 2019.gadā.</t>
  </si>
  <si>
    <r>
      <t>1976 gab.</t>
    </r>
    <r>
      <rPr>
        <sz val="10"/>
        <color theme="1"/>
        <rFont val="Calibri"/>
        <family val="2"/>
        <charset val="186"/>
        <scheme val="minor"/>
      </rPr>
      <t xml:space="preserve">                                                (no DN 100 mm līdz 1200 mm)</t>
    </r>
  </si>
  <si>
    <t>Sūknē ūdeni no Mazā Baltezera uz infiltrācijas baseiniem. Izbūvēti 17 infiltrācijas baseini.</t>
  </si>
  <si>
    <r>
      <t>4 x 4500 m</t>
    </r>
    <r>
      <rPr>
        <vertAlign val="superscript"/>
        <sz val="11"/>
        <color theme="1"/>
        <rFont val="Calibri"/>
        <family val="2"/>
        <charset val="186"/>
        <scheme val="minor"/>
      </rPr>
      <t>3</t>
    </r>
  </si>
  <si>
    <t>t.sk. Mājsaimniecībās uzskaitītais notekūdeņu daudzums (dzīvojamais fonds), m3/gadā</t>
  </si>
  <si>
    <t>t.sk. Nedzīvojamā fonda uzskaitītais notekūdeņu daudzums, m3/gadā</t>
  </si>
  <si>
    <t>Dzeramā ūdens sagatavošanas stacijas "Daugava" pārbūve (rekonstrukcija)</t>
  </si>
  <si>
    <t>Kvartāra gruntsūdens ieguves urbumi (rekonstrukcija)</t>
  </si>
  <si>
    <t>Devona artēziskā ūdens ieguves urbumi (rekonstrukcija)</t>
  </si>
  <si>
    <t>Ūdensvada DN800 mm izbūve (jauns)</t>
  </si>
  <si>
    <t>Rezervuāra izbūve ŪSS "Zaķumuiža" (paplašināšana)</t>
  </si>
  <si>
    <t>Rezervuāra izbūve ŪSS "Baltezers" (paplašināšana)</t>
  </si>
  <si>
    <t>Fosfora bioloģiskās atdalīšanas tvertne (jauns)</t>
  </si>
  <si>
    <t>Lietus notekūdens krājrezervuāra izbūve (jauns)</t>
  </si>
  <si>
    <t xml:space="preserve">Apvadlīnijas izbūve (jauns) </t>
  </si>
  <si>
    <t>Izlaides sūkņu stacijas pārbūve (rekonstrukcija)</t>
  </si>
  <si>
    <t>26 km</t>
  </si>
  <si>
    <t>orient. jauni 969 objekti                               (orient. 4138 iedz.)*</t>
  </si>
  <si>
    <t>Citi pārbūvējamie un atjaunojamie kanalizācijas sistēmas infrastruktūras objekti***</t>
  </si>
  <si>
    <t>Citi pārbūvējamie un atjaunojamie ūdensapgādes sistēmas infrastruktūras objekti***</t>
  </si>
  <si>
    <t>4,5 km (20 km)**</t>
  </si>
  <si>
    <t>80,6 km (144 km)**</t>
  </si>
  <si>
    <t>24,7 km (138 km)**</t>
  </si>
  <si>
    <r>
      <t>33 km</t>
    </r>
    <r>
      <rPr>
        <sz val="10"/>
        <color theme="1"/>
        <rFont val="Calibri"/>
        <family val="2"/>
        <charset val="186"/>
        <scheme val="minor"/>
      </rPr>
      <t xml:space="preserve"> (&lt; DN 100 mm)</t>
    </r>
  </si>
  <si>
    <t>10 gab. (28 gab.)**</t>
  </si>
  <si>
    <t>4 gab. (28 gab.)**</t>
  </si>
  <si>
    <t>Kanalizācijas sūkņu staciju atjaunošana un energoefektivitātes uzlabošana (rekonstrukcija)</t>
  </si>
  <si>
    <t>Pirmējo un otrējo nostādinātāju pārbūve (rekonstrukcija)</t>
  </si>
  <si>
    <t>Bioloģiskās attīrīšanas stacijas "Daugavgrīva" vidēja sprieguma energoapgādes sistēmas pārbūve (rekonstrukcija)</t>
  </si>
  <si>
    <t>Metāntenku izbūve, 2 gab. (paplašināšana)</t>
  </si>
  <si>
    <t>Otrējie nostādinātāji, 4 gab. (paplašināšana)</t>
  </si>
  <si>
    <t xml:space="preserve">Aerācijas baseini ar dūņu recirkulācijas sūkņu staciju (paplašināšana) </t>
  </si>
  <si>
    <t xml:space="preserve">Bioloģiskās attīrīšanas stacijas "Daugavgrīva" ēku un būvju energoefektivitātes uzlabošana (rekonstrukcija) </t>
  </si>
  <si>
    <t>orient. 4018 objekti                          (17162 iedz.)*</t>
  </si>
  <si>
    <r>
      <t xml:space="preserve">Citi no jauna izbūvējamie kanalizācijas sistēmas infrastruktūras objekti </t>
    </r>
    <r>
      <rPr>
        <b/>
        <sz val="11"/>
        <color rgb="FFFF0000"/>
        <rFont val="Calibri"/>
        <family val="2"/>
        <charset val="186"/>
        <scheme val="minor"/>
      </rPr>
      <t>paplašinātā aglomerācijā (ja plānota paplašināšana)</t>
    </r>
  </si>
  <si>
    <r>
      <t xml:space="preserve">Citi no jauna izbūvējamie ūdensapgādes sistēmas infrastruktūras objekti </t>
    </r>
    <r>
      <rPr>
        <b/>
        <sz val="11"/>
        <color rgb="FFFF0000"/>
        <rFont val="Calibri"/>
        <family val="2"/>
        <charset val="186"/>
        <scheme val="minor"/>
      </rPr>
      <t>paplašinātā ūdenspagādes pakalpojumu sniegšanas zonā (ja plānota paplašināšana)</t>
    </r>
  </si>
  <si>
    <t>Ozona ražošanas un padeves sistēmas rekonstrukcija (rekonstrukcija)</t>
  </si>
  <si>
    <t>Plānojam izvērtēt aglomerācijas robežu izmaiņas atbilstoši Padomes Direktīvas 91/271/EEK un MK noteikumu Nr.34 "Noteikumi par piesārņojošo vielu emisiju ūdenī" prasībām, tai skaitā, apsvērsim aglomerācijas robežas samazināt (arī palielināt), ja tas būs ekonomiski pamatoti</t>
  </si>
  <si>
    <t>* Sabiedrība neveic uzskaiti par mājsaimniecībām, tāpēc uzrādīti tiek objekti</t>
  </si>
  <si>
    <t>t.sk. Mājsaimniecības abonentu skaits (uzrādīti objekti nevis mājsaimniecības)*</t>
  </si>
  <si>
    <t>Konstatēto tīkla avāriju skaits gadā**</t>
  </si>
  <si>
    <t>** Saskaņā ar definīciju, par avāriju tiek uzskatīti remontdarbi, ja tie saistīti ar rakšanas darbiem</t>
  </si>
  <si>
    <t>Kopējais uz NAI novadītais notekūdeņu apjoms aglomerācijā (kopējais sadzīves/ražošanas un lietus notekūdeņu daudzums par ko izrakstīti rēķini) m3/gadā*</t>
  </si>
  <si>
    <t>Faktiski saņemtais notekūdeņu apjoms, m3/gadā*</t>
  </si>
  <si>
    <t>Pārslodzes, pārplūdes notekūdeņu daudzums, m3/gadā*</t>
  </si>
  <si>
    <t xml:space="preserve">** Attīstības plāna 2021.-2027.gadam prioritārais apjoms (kopējais apjoms). Plānoto darbu izmaksas norādītas attīstības plāna 2021-2027.gadam prioritāram apjomam </t>
  </si>
  <si>
    <t>*Šobrīd Rīgas centralizētajai kanalizācijas sistēmai ir pieslēgtas un novada notekūdeņus arī Pierīgas pašvaldības (Ķekavas novada, Mārupes novada, Stopiņu novada, Garkalnes novada, Jūrmalas) teritorijas kanalizācijas sistēmas, tādejādi ES Padomes Direktīvas 91/271/EEK izpratnē, Rīgas aglomerācijā ir iekļāvušās arī daļa Ķekavas novada, Mārupes novada, Stopiņu novada un Garkalnes novada teritorijas ar savstarpēji savienotām dažādu administratīvo teritoriju notekūdeņu savākšanas un novadīšanas sistēmām, izņemot Jūrmalas aglomerāciju, kas ar atsevišķu kanalizācijas spiedvadu notekūdeņus novada Rīgas aglomerācijas galvenajā kanalizācijas spiedvadā tieši pirms Rīgas pilsētas notekūdeņu attīrīšanas ietaisēm. Tādejādi šajā tabulā norādītais notekūdeņu apjoms iekļauj no Pierīgas pašvaldībām saņemto notekūdeņu apjomu.</t>
  </si>
  <si>
    <t>NAI hidrauliskā projektētā slodze ir līdz 200 000 m3/dnn; vidēji 2018.gadā sasniedza 70% no projekta. Pēc decentralizēto notekūdeņu reģistra izveides un visu Rīgas aglomerācijā (neskaitot Pierīgas pašvaldības) savākto notekūdeņu nogādāšanas attīrīšanai NAI, projektētā hidrauliskā jauda būs pietiekama sausā laika plūsmai. Piesārņojuma slodze (Nkop) laika periodā no 2014. līdz 2018.gadam sasniedz vidēji gadā 79% (2014.g.) līdz 90% (2018.g.), ar maksimumiem līdz 102% vidēji mēnesī no projektā paredzētās slodzes. Piesārņojuma slodzes attīrīšanas (bioloģiskās attīrīšanas pakāpes) jaudas palielināšanai (neskaitot Pierīgas pašvaldības), nepieciešams izbūvēt 25% jaunus tilpumus aerācijas baseinu, kā arī otrējos nostādinātājus. Lietus notekūdeņu attīrīšanai, t.sk. avārijas izlaides notekūdeņu apjoma samazināšanai par aptuveni 90%, nepieciešams palielināt hidraulisko uztveršanas jaudu, izbūvējot lietus notekūdens uzkrājējrezervuāru ar sūknēšanas staciju, apvedlīniju ap bioloģisko procesu un rekonstruēt attīrītā notekūdens sūkņu staciju, lai palielinātu dziļjūras izvada caurplūdes spēju līdz 23 400 m3/h.</t>
  </si>
  <si>
    <t>RĪGAS PILSĒTA</t>
  </si>
  <si>
    <t>Kredīsaistību termiņš 2024.gada februāris un 2025.gada marts.
Kopējais 2019.gadā atmaksājamais apjoms</t>
  </si>
  <si>
    <t xml:space="preserve">5 166 666,60 </t>
  </si>
  <si>
    <r>
      <t>*** Lūdzu pie katra norādīt "</t>
    </r>
    <r>
      <rPr>
        <b/>
        <i/>
        <sz val="11"/>
        <color theme="1"/>
        <rFont val="Calibri"/>
        <family val="2"/>
        <charset val="186"/>
        <scheme val="minor"/>
      </rPr>
      <t>paplašināšana</t>
    </r>
    <r>
      <rPr>
        <i/>
        <sz val="11"/>
        <color theme="1"/>
        <rFont val="Calibri"/>
        <family val="2"/>
        <charset val="186"/>
        <scheme val="minor"/>
      </rPr>
      <t>", "</t>
    </r>
    <r>
      <rPr>
        <b/>
        <i/>
        <sz val="11"/>
        <color theme="1"/>
        <rFont val="Calibri"/>
        <family val="2"/>
        <charset val="186"/>
        <scheme val="minor"/>
      </rPr>
      <t>rekonstrukcija</t>
    </r>
    <r>
      <rPr>
        <i/>
        <sz val="11"/>
        <color theme="1"/>
        <rFont val="Calibri"/>
        <family val="2"/>
        <charset val="186"/>
        <scheme val="minor"/>
      </rPr>
      <t>" vai "</t>
    </r>
    <r>
      <rPr>
        <b/>
        <i/>
        <sz val="11"/>
        <color theme="1"/>
        <rFont val="Calibri"/>
        <family val="2"/>
        <charset val="186"/>
        <scheme val="minor"/>
      </rPr>
      <t>jauns</t>
    </r>
    <r>
      <rPr>
        <i/>
        <sz val="11"/>
        <color theme="1"/>
        <rFont val="Calibri"/>
        <family val="2"/>
        <charset val="186"/>
        <scheme val="minor"/>
      </rPr>
      <t xml:space="preserve">". </t>
    </r>
    <r>
      <rPr>
        <b/>
        <i/>
        <sz val="11"/>
        <color theme="1"/>
        <rFont val="Calibri"/>
        <family val="2"/>
        <scheme val="minor"/>
      </rPr>
      <t>Paplašināšana</t>
    </r>
    <r>
      <rPr>
        <i/>
        <sz val="11"/>
        <color theme="1"/>
        <rFont val="Calibri"/>
        <family val="2"/>
        <charset val="186"/>
        <scheme val="minor"/>
      </rPr>
      <t xml:space="preserve"> - tas nozīmē, ka tāds process esošajās iekārtās jau pastāv, bet tā jauda ir par mazu un ir nepieciešams izbūvēt papildus, lai nodrošinātu visas jaudas; </t>
    </r>
    <r>
      <rPr>
        <b/>
        <i/>
        <sz val="11"/>
        <color theme="1"/>
        <rFont val="Calibri"/>
        <family val="2"/>
        <scheme val="minor"/>
      </rPr>
      <t>Rekonstrukcija</t>
    </r>
    <r>
      <rPr>
        <i/>
        <sz val="11"/>
        <color theme="1"/>
        <rFont val="Calibri"/>
        <family val="2"/>
        <charset val="186"/>
        <scheme val="minor"/>
      </rPr>
      <t xml:space="preserve"> - tas nozīmē, ka tāds process esošajās iekārtās jau pastāv, tas ir būtiski nolietojies un to ir nepieciešams rekonstruēt saglabājot esošās jaudas, vai optimizējot darbību; </t>
    </r>
    <r>
      <rPr>
        <b/>
        <i/>
        <sz val="11"/>
        <color theme="1"/>
        <rFont val="Calibri"/>
        <family val="2"/>
        <scheme val="minor"/>
      </rPr>
      <t>Jauns</t>
    </r>
    <r>
      <rPr>
        <i/>
        <sz val="11"/>
        <color theme="1"/>
        <rFont val="Calibri"/>
        <family val="2"/>
        <charset val="186"/>
        <scheme val="minor"/>
      </rPr>
      <t xml:space="preserve"> - tas nozīmē, ka šādas iekārtas (procesa) šajā vietā nepastāv, bet ir nepieciešams, lai nodrošinātu pakalpojuma sniegšanu atbilstoši normatīvo aktu un pakalpojuma sniegšanas prasībām.</t>
    </r>
  </si>
  <si>
    <t>Asenizācijas pieņemšanas punkta izbūve Daugavgrīvas ielā 101</t>
  </si>
  <si>
    <t>Lietus notekūdens krājrezervuāru izbūve Rīgas pilsētā dažādās vietās, lai izlīdzinātu ūdens plūsmu lielu nokrišņu laikā</t>
  </si>
  <si>
    <t>skaits un tilpumi aprēķināmi pēc atbilstoša datormodeļa sagatavošanas</t>
  </si>
  <si>
    <t>Piesārņojuma slodzes aplēses pēc Nr.2-Ūdens pārskata datiem 2019.gadam</t>
  </si>
  <si>
    <t>BSP5, t/g</t>
  </si>
  <si>
    <t>BSP5,g/dnn</t>
  </si>
  <si>
    <t>C.E.</t>
  </si>
  <si>
    <t>Notekūdeņu daudzums, m3/gadā</t>
  </si>
  <si>
    <t>Ieplūde Rīgas NAI</t>
  </si>
  <si>
    <t>Avārijas izlaides</t>
  </si>
  <si>
    <t>D2</t>
  </si>
  <si>
    <t>Volleri</t>
  </si>
  <si>
    <t>D4</t>
  </si>
  <si>
    <t>Austuves 5</t>
  </si>
  <si>
    <t>D5</t>
  </si>
  <si>
    <t>Meldru 3a</t>
  </si>
  <si>
    <t>D6</t>
  </si>
  <si>
    <t>Hanzas 14</t>
  </si>
  <si>
    <t>kopā</t>
  </si>
  <si>
    <t>Pavisam kopā</t>
  </si>
  <si>
    <t>Aplēsēs nosaka notekūdeņu daudzumu un piesārņojuma slodzi no Pierīgas klientiem, kas uzskaitīti Nr.2-Ūdens pārskatā</t>
  </si>
  <si>
    <t>Pierīgas klients, kas uzskaitīts Nr.2-Ūdens pārskatā</t>
  </si>
  <si>
    <t>Aplēses</t>
  </si>
  <si>
    <t>"Nr.2-Ūdens" pārskata dati</t>
  </si>
  <si>
    <t>BSP5, t/g*</t>
  </si>
  <si>
    <t>Notekūdeņu daudzums novadīts uz Rīgas NAI, m3/gadā*</t>
  </si>
  <si>
    <t>AA2</t>
  </si>
  <si>
    <t>SIA "Jūrmalas ūdens"</t>
  </si>
  <si>
    <t>AA3</t>
  </si>
  <si>
    <t>SIA "Ķekavas nami"</t>
  </si>
  <si>
    <t>AA4</t>
  </si>
  <si>
    <t>SIA "Garkalnes ūdens"</t>
  </si>
  <si>
    <t>AA5</t>
  </si>
  <si>
    <t>AS " Mārupes komunālie pakalpojumi"</t>
  </si>
  <si>
    <t>AA6</t>
  </si>
  <si>
    <t>AS "Latvenergo" Rīgas TEC-2</t>
  </si>
  <si>
    <t>AA7</t>
  </si>
  <si>
    <t>SIA "Getliņi EKO"</t>
  </si>
  <si>
    <t>AA8</t>
  </si>
  <si>
    <t>PSIA "Garkalnes inženiertīkli"</t>
  </si>
  <si>
    <t>Kopā</t>
  </si>
  <si>
    <t>* pieņemts proporcionāli NAI ienākošā notekūdeņu daudzuma un BSP5 koncentrācijas attiecībai</t>
  </si>
  <si>
    <t>Aplēsēs nosaka tikai Rīgas notekūdeņu aglomerācijas piesārņojuma slodzi un notekūdeņu pieteci</t>
  </si>
  <si>
    <t>BSP5, g/dnn</t>
  </si>
  <si>
    <t>Kopā Rīgas+Pierīgas aglomerācijā, t.sk. avārijas izlaides</t>
  </si>
  <si>
    <t xml:space="preserve">Tikai Pierīgas aglomerācijā saskaņā ar aplēsēm un Nr.2-Ūdens pārskatu </t>
  </si>
  <si>
    <t xml:space="preserve">Tikai Rīgas notekūdeņu aglomerācijā </t>
  </si>
  <si>
    <t>Aplēsēs nosaka notekūdeņu daudzumu, kas atbilst 2000 C.E. slodzei - pēc principa, ka notekūdeņu daudzums proporcionāls vidējai BSP5 koncentrācijai</t>
  </si>
  <si>
    <t>Pieļaujamā decentralizēti (DKS) savāktā slodze C.E.</t>
  </si>
  <si>
    <t>Nosaka vidējo savākto notekūdeņu apjomu uz 1 iedz. notekūdeņu aglomerācijā</t>
  </si>
  <si>
    <t>Faktiskie CKS izmantotāji 2019.gadā</t>
  </si>
  <si>
    <t>iedzīvotāji</t>
  </si>
  <si>
    <t>Gadā savākto notekūdeņu apjoms m3 iedzīvotāju sektorā (izrakstītie rēķini iedzīvotājiem par CKS)</t>
  </si>
  <si>
    <t>m3/gadā</t>
  </si>
  <si>
    <t>Vidējais savākto notekūdeņu apjoms uz 1 iedz. aglomerācijā</t>
  </si>
  <si>
    <t>l/cilv./dnn</t>
  </si>
  <si>
    <t>Pēc vidējā notekūdeņu daudzuma uz 1 iedzīvotāju un uz DKS slodzi 2000 C.E. apmērā attiecināmā notekūdeņu daudzuma nosaka iedzīvotāju skaitu:</t>
  </si>
  <si>
    <t>DKS apjoms 2000 C.E. apmērā atbilst</t>
  </si>
  <si>
    <t>iedzīvotājiem</t>
  </si>
  <si>
    <t>1 c.e. atbilst apm.</t>
  </si>
  <si>
    <t>iedz.</t>
  </si>
  <si>
    <t>Aktuālais iedzīvotāju skaits notekūdeņu aglomerācijā 2019.g.</t>
  </si>
  <si>
    <t>Pieņemot, ka ar DKS tiek savākts piesārņojuma apjoms 2000 C.E. apmērā, centralizētai kanalizācijai (CKS) ir jāpieslēdz:</t>
  </si>
  <si>
    <t>iedzīvotāji jeb</t>
  </si>
  <si>
    <t xml:space="preserve">CKS pieejamība 2019.gadā </t>
  </si>
  <si>
    <t>t.i., jāpieslēdz vēl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</si>
</sst>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0.0%"/>
    <numFmt numFmtId="167" formatCode="_-* #,##0.00\ _€_-;\-* #,##0.00\ _€_-;_-* &quot;-&quot;??\ _€_-;_-@_-"/>
    <numFmt numFmtId="168" formatCode="_-* #,##0.000\ _€_-;\-* #,##0.000\ _€_-;_-* &quot;-&quot;??\ _€_-;_-@_-"/>
    <numFmt numFmtId="169" formatCode="_-* #,##0\ _€_-;\-* #,##0\ _€_-;_-* &quot;-&quot;??\ _€_-;_-@_-"/>
    <numFmt numFmtId="170" formatCode="_-* #,##0.000\ _€_-;\-* #,##0.000\ _€_-;_-* &quot;-&quot;???\ _€_-;_-@_-"/>
    <numFmt numFmtId="171" formatCode="0.0"/>
    <numFmt numFmtId="172" formatCode="0.000"/>
  </numFmts>
  <fonts count="5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i/>
      <sz val="11"/>
      <color theme="1"/>
      <name val="Calibri"/>
      <family val="2"/>
      <scheme val="minor"/>
    </font>
    <font>
      <b/>
      <sz val="10"/>
      <color theme="1"/>
      <name val="Calibri"/>
      <family val="2"/>
      <scheme val="minor"/>
    </font>
    <font>
      <b/>
      <sz val="11"/>
      <color theme="1"/>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sz val="11"/>
      <color theme="1"/>
      <name val="Calibri"/>
      <family val="2"/>
    </font>
    <font>
      <vertAlign val="superscript"/>
      <sz val="11"/>
      <color theme="1"/>
      <name val="Calibri"/>
      <family val="2"/>
      <charset val="186"/>
      <scheme val="minor"/>
    </font>
    <font>
      <sz val="11"/>
      <color theme="1"/>
      <name val="Calibri"/>
      <family val="2"/>
      <scheme val="minor"/>
    </font>
    <font>
      <i/>
      <sz val="11"/>
      <name val="Calibri"/>
      <family val="2"/>
      <scheme val="minor"/>
    </font>
    <font>
      <i/>
      <sz val="11"/>
      <name val="Calibri"/>
      <family val="2"/>
      <charset val="186"/>
      <scheme val="minor"/>
    </font>
    <font>
      <sz val="11"/>
      <color rgb="FFFF0000"/>
      <name val="Times New Roman"/>
      <family val="1"/>
      <charset val="186"/>
    </font>
    <font>
      <sz val="11"/>
      <name val="Calibri"/>
      <family val="2"/>
      <charset val="186"/>
      <scheme val="minor"/>
    </font>
    <font>
      <sz val="10"/>
      <color theme="1"/>
      <name val="Calibri"/>
      <family val="2"/>
      <charset val="186"/>
      <scheme val="minor"/>
    </font>
    <font>
      <sz val="12"/>
      <color theme="1"/>
      <name val="Calibri"/>
      <family val="2"/>
      <charset val="186"/>
      <scheme val="minor"/>
    </font>
    <font>
      <b/>
      <sz val="12"/>
      <color theme="1"/>
      <name val="Calibri"/>
      <family val="2"/>
      <charset val="186"/>
      <scheme val="minor"/>
    </font>
    <font>
      <b/>
      <sz val="12"/>
      <color rgb="FFFF0000"/>
      <name val="Calibri"/>
      <family val="2"/>
      <charset val="186"/>
      <scheme val="minor"/>
    </font>
    <font>
      <sz val="8"/>
      <name val="Calibri"/>
      <family val="2"/>
      <scheme val="minor"/>
    </font>
    <font>
      <b/>
      <i/>
      <sz val="11"/>
      <color theme="1"/>
      <name val="Calibri"/>
      <family val="2"/>
      <charset val="186"/>
      <scheme val="minor"/>
    </font>
    <font>
      <b/>
      <sz val="11"/>
      <color rgb="FFFF0000"/>
      <name val="Calibri"/>
      <family val="2"/>
      <charset val="186"/>
      <scheme val="minor"/>
    </font>
    <font>
      <b/>
      <i/>
      <sz val="11"/>
      <color theme="1"/>
      <name val="Calibri"/>
      <family val="2"/>
      <scheme val="minor"/>
    </font>
    <font>
      <b/>
      <sz val="14"/>
      <color theme="1"/>
      <name val="Times New Roman"/>
      <family val="1"/>
      <charset val="186"/>
    </font>
    <font>
      <sz val="12"/>
      <color theme="1"/>
      <name val="Times New Roman"/>
      <family val="1"/>
      <charset val="186"/>
    </font>
    <font>
      <b/>
      <sz val="12"/>
      <color theme="1"/>
      <name val="Times New Roman"/>
      <family val="1"/>
      <charset val="186"/>
    </font>
    <font>
      <sz val="12"/>
      <name val="Times New Roman"/>
      <family val="1"/>
      <charset val="186"/>
    </font>
    <font>
      <i/>
      <sz val="11"/>
      <color theme="1"/>
      <name val="Times New Roman"/>
      <family val="1"/>
      <charset val="186"/>
    </font>
    <font>
      <b/>
      <sz val="12"/>
      <name val="Times New Roman"/>
      <family val="1"/>
      <charset val="186"/>
    </font>
    <font>
      <i/>
      <sz val="12"/>
      <color theme="1"/>
      <name val="Times New Roman"/>
      <family val="1"/>
      <charset val="186"/>
    </font>
    <font>
      <b/>
      <i/>
      <sz val="12"/>
      <color theme="1"/>
      <name val="Times New Roman"/>
      <family val="1"/>
      <charset val="186"/>
    </font>
    <font>
      <i/>
      <sz val="12"/>
      <color rgb="FF000000"/>
      <name val="Times New Roman"/>
      <family val="1"/>
      <charset val="186"/>
    </font>
    <font>
      <b/>
      <sz val="11"/>
      <name val="Times New Roman"/>
      <family val="1"/>
      <charset val="186"/>
    </font>
    <font>
      <b/>
      <sz val="11"/>
      <color theme="1"/>
      <name val="Times New Roman"/>
      <family val="1"/>
      <charset val="186"/>
    </font>
    <font>
      <sz val="12"/>
      <color rgb="FF000000"/>
      <name val="Times New Roman"/>
      <family val="1"/>
      <charset val="186"/>
    </font>
    <font>
      <i/>
      <sz val="11"/>
      <name val="Times New Roman"/>
      <family val="1"/>
      <charset val="186"/>
    </font>
    <font>
      <i/>
      <sz val="10"/>
      <color rgb="FF000000"/>
      <name val="Times New Roman"/>
      <family val="1"/>
      <charset val="186"/>
    </font>
    <font>
      <b/>
      <sz val="12"/>
      <color rgb="FFFF0000"/>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diagonal/>
    </border>
  </borders>
  <cellStyleXfs count="4">
    <xf numFmtId="0" fontId="0" fillId="0" borderId="0"/>
    <xf numFmtId="0" fontId="11" fillId="0" borderId="0"/>
    <xf numFmtId="43" fontId="23" fillId="0" borderId="0" applyFont="0" applyFill="0" applyBorder="0" applyAlignment="0" applyProtection="0"/>
    <xf numFmtId="9" fontId="23" fillId="0" borderId="0" applyFont="0" applyFill="0" applyBorder="0" applyAlignment="0" applyProtection="0"/>
  </cellStyleXfs>
  <cellXfs count="297">
    <xf numFmtId="0" fontId="0" fillId="0" borderId="0" xfId="0"/>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0" fontId="0" fillId="0" borderId="1" xfId="0" applyBorder="1" applyAlignment="1">
      <alignment vertical="top"/>
    </xf>
    <xf numFmtId="3" fontId="0" fillId="0" borderId="1" xfId="0" applyNumberFormat="1" applyBorder="1" applyAlignment="1">
      <alignment vertical="top"/>
    </xf>
    <xf numFmtId="0" fontId="4" fillId="2" borderId="1" xfId="0" applyFont="1" applyFill="1" applyBorder="1" applyAlignment="1">
      <alignment vertical="top"/>
    </xf>
    <xf numFmtId="0" fontId="5" fillId="0" borderId="1" xfId="0" applyFont="1" applyBorder="1" applyAlignment="1">
      <alignment horizontal="right"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3" fillId="2" borderId="1" xfId="0" applyNumberFormat="1" applyFont="1" applyFill="1" applyBorder="1" applyAlignment="1">
      <alignment horizontal="center" vertical="top" wrapText="1"/>
    </xf>
    <xf numFmtId="0" fontId="4" fillId="0" borderId="3" xfId="0" applyFont="1" applyFill="1" applyBorder="1" applyAlignment="1">
      <alignment vertical="top"/>
    </xf>
    <xf numFmtId="10" fontId="0" fillId="0" borderId="1" xfId="0" applyNumberFormat="1" applyFill="1" applyBorder="1" applyAlignment="1">
      <alignment vertical="top"/>
    </xf>
    <xf numFmtId="0" fontId="10" fillId="0" borderId="1" xfId="0" applyFont="1" applyBorder="1" applyAlignment="1">
      <alignment horizontal="left" wrapText="1"/>
    </xf>
    <xf numFmtId="10" fontId="0" fillId="0" borderId="1" xfId="0" applyNumberFormat="1" applyBorder="1" applyAlignment="1">
      <alignment vertical="top"/>
    </xf>
    <xf numFmtId="0" fontId="14" fillId="2"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Fill="1"/>
    <xf numFmtId="0" fontId="14" fillId="0" borderId="1" xfId="0" applyFont="1" applyFill="1" applyBorder="1" applyAlignment="1">
      <alignment horizontal="left" vertical="top" wrapText="1"/>
    </xf>
    <xf numFmtId="0" fontId="15" fillId="0" borderId="0" xfId="0" applyFont="1"/>
    <xf numFmtId="0" fontId="15" fillId="0" borderId="0" xfId="0" applyFont="1" applyFill="1" applyBorder="1"/>
    <xf numFmtId="0" fontId="17" fillId="0" borderId="0" xfId="0" applyFont="1" applyFill="1" applyBorder="1"/>
    <xf numFmtId="0" fontId="18" fillId="0" borderId="1" xfId="0" applyFont="1" applyFill="1" applyBorder="1" applyAlignment="1">
      <alignment horizontal="left" vertical="center" wrapText="1"/>
    </xf>
    <xf numFmtId="0" fontId="14" fillId="0" borderId="1" xfId="0" applyFont="1" applyBorder="1"/>
    <xf numFmtId="0" fontId="14" fillId="0" borderId="1" xfId="0" applyFont="1" applyBorder="1" applyAlignment="1">
      <alignment wrapText="1"/>
    </xf>
    <xf numFmtId="0" fontId="18" fillId="4" borderId="1" xfId="0" applyFont="1" applyFill="1" applyBorder="1" applyAlignment="1">
      <alignment horizontal="left" vertical="center" wrapText="1"/>
    </xf>
    <xf numFmtId="3" fontId="0" fillId="4" borderId="1" xfId="0" applyNumberFormat="1" applyFill="1" applyBorder="1" applyAlignment="1">
      <alignment vertical="top"/>
    </xf>
    <xf numFmtId="0" fontId="10" fillId="2" borderId="1" xfId="0" applyFont="1" applyFill="1" applyBorder="1" applyAlignment="1">
      <alignment horizontal="left" vertical="center" wrapText="1"/>
    </xf>
    <xf numFmtId="0" fontId="20" fillId="0" borderId="0" xfId="0" applyFont="1"/>
    <xf numFmtId="0" fontId="4" fillId="6" borderId="3" xfId="0" applyFont="1" applyFill="1" applyBorder="1" applyAlignment="1">
      <alignment vertical="top"/>
    </xf>
    <xf numFmtId="0" fontId="4" fillId="6" borderId="3" xfId="0" applyFont="1" applyFill="1" applyBorder="1" applyAlignment="1">
      <alignment horizontal="right" vertical="top"/>
    </xf>
    <xf numFmtId="0" fontId="18" fillId="0" borderId="1" xfId="0" applyFont="1" applyBorder="1" applyAlignment="1">
      <alignment wrapText="1"/>
    </xf>
    <xf numFmtId="0" fontId="14" fillId="0" borderId="8" xfId="0" applyFont="1" applyBorder="1" applyAlignment="1">
      <alignment wrapText="1"/>
    </xf>
    <xf numFmtId="0" fontId="4" fillId="0" borderId="13" xfId="0" applyFont="1" applyFill="1" applyBorder="1" applyAlignment="1">
      <alignment vertical="top"/>
    </xf>
    <xf numFmtId="0" fontId="14" fillId="0" borderId="8" xfId="0" applyFont="1" applyBorder="1"/>
    <xf numFmtId="0" fontId="14" fillId="0" borderId="1" xfId="0" applyFont="1" applyFill="1" applyBorder="1" applyAlignment="1">
      <alignment wrapText="1"/>
    </xf>
    <xf numFmtId="0" fontId="0" fillId="0" borderId="0" xfId="0" applyBorder="1" applyAlignment="1">
      <alignment horizontal="center" vertical="center"/>
    </xf>
    <xf numFmtId="0" fontId="7" fillId="6" borderId="1" xfId="0" applyFont="1" applyFill="1" applyBorder="1" applyAlignment="1">
      <alignment horizontal="center" vertical="center" wrapText="1"/>
    </xf>
    <xf numFmtId="0" fontId="0" fillId="0" borderId="0" xfId="0" applyFill="1" applyBorder="1"/>
    <xf numFmtId="0" fontId="2" fillId="0" borderId="3" xfId="0" applyFont="1" applyFill="1" applyBorder="1" applyAlignment="1">
      <alignment vertical="top"/>
    </xf>
    <xf numFmtId="0" fontId="2" fillId="0" borderId="0" xfId="0" applyFont="1"/>
    <xf numFmtId="0" fontId="19" fillId="0" borderId="0" xfId="0" applyFont="1" applyFill="1" applyBorder="1" applyAlignment="1">
      <alignment horizontal="center" vertical="center" wrapText="1"/>
    </xf>
    <xf numFmtId="0" fontId="26" fillId="0" borderId="0" xfId="0" applyFont="1" applyFill="1" applyBorder="1" applyAlignment="1">
      <alignment vertical="top"/>
    </xf>
    <xf numFmtId="3" fontId="26" fillId="0" borderId="0" xfId="0" applyNumberFormat="1" applyFont="1" applyFill="1" applyBorder="1" applyAlignment="1">
      <alignment vertical="top"/>
    </xf>
    <xf numFmtId="0" fontId="7" fillId="0" borderId="1" xfId="0" applyFont="1" applyFill="1" applyBorder="1" applyAlignment="1">
      <alignment horizontal="left" vertical="center" wrapText="1"/>
    </xf>
    <xf numFmtId="0" fontId="12" fillId="0" borderId="1" xfId="0" applyFont="1" applyBorder="1" applyAlignment="1">
      <alignment horizontal="right" wrapText="1"/>
    </xf>
    <xf numFmtId="0" fontId="0" fillId="0" borderId="0" xfId="0" applyAlignment="1">
      <alignment horizontal="left"/>
    </xf>
    <xf numFmtId="0" fontId="0" fillId="0" borderId="0" xfId="0" applyBorder="1" applyAlignment="1">
      <alignment horizontal="left"/>
    </xf>
    <xf numFmtId="0" fontId="11" fillId="0" borderId="0" xfId="1" applyFill="1"/>
    <xf numFmtId="3" fontId="0" fillId="0" borderId="1" xfId="0" applyNumberFormat="1" applyFill="1" applyBorder="1" applyAlignment="1">
      <alignment horizontal="right" vertical="top"/>
    </xf>
    <xf numFmtId="4" fontId="0" fillId="0" borderId="1" xfId="0" applyNumberFormat="1" applyFill="1" applyBorder="1" applyAlignment="1">
      <alignment horizontal="right" vertical="top"/>
    </xf>
    <xf numFmtId="3" fontId="0" fillId="0" borderId="1" xfId="0" applyNumberFormat="1" applyFill="1" applyBorder="1" applyAlignment="1">
      <alignment vertical="top"/>
    </xf>
    <xf numFmtId="0" fontId="11" fillId="0" borderId="1" xfId="1" applyFill="1" applyBorder="1" applyAlignment="1">
      <alignment horizontal="right" wrapText="1"/>
    </xf>
    <xf numFmtId="0" fontId="11" fillId="0" borderId="0" xfId="1" applyFill="1" applyAlignment="1">
      <alignment horizontal="right" wrapText="1"/>
    </xf>
    <xf numFmtId="3" fontId="0" fillId="0" borderId="7" xfId="0" applyNumberFormat="1" applyFill="1" applyBorder="1" applyAlignment="1">
      <alignment vertical="top"/>
    </xf>
    <xf numFmtId="165" fontId="11" fillId="0" borderId="1" xfId="2" applyNumberFormat="1" applyFont="1" applyFill="1" applyBorder="1"/>
    <xf numFmtId="3" fontId="2" fillId="0" borderId="1" xfId="0" applyNumberFormat="1" applyFont="1" applyFill="1" applyBorder="1" applyAlignment="1">
      <alignment horizontal="right" wrapText="1"/>
    </xf>
    <xf numFmtId="0" fontId="0" fillId="0" borderId="1" xfId="0" applyFill="1" applyBorder="1" applyAlignment="1">
      <alignment horizontal="left"/>
    </xf>
    <xf numFmtId="0" fontId="0" fillId="0" borderId="1" xfId="0" applyFill="1" applyBorder="1" applyAlignment="1">
      <alignment wrapText="1"/>
    </xf>
    <xf numFmtId="0" fontId="14" fillId="0" borderId="1" xfId="0" applyFont="1" applyFill="1" applyBorder="1" applyAlignment="1">
      <alignment horizontal="center" vertical="center" wrapText="1"/>
    </xf>
    <xf numFmtId="0" fontId="0" fillId="0" borderId="1" xfId="0" applyFill="1" applyBorder="1" applyAlignment="1">
      <alignment vertical="center" wrapText="1"/>
    </xf>
    <xf numFmtId="0" fontId="3" fillId="0" borderId="1" xfId="0" applyFont="1" applyFill="1" applyBorder="1" applyAlignment="1">
      <alignment vertical="center" wrapText="1"/>
    </xf>
    <xf numFmtId="0" fontId="18"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8" fillId="0" borderId="1" xfId="0" applyFont="1" applyFill="1" applyBorder="1" applyAlignment="1">
      <alignment horizontal="right" vertical="top" wrapText="1"/>
    </xf>
    <xf numFmtId="0" fontId="0" fillId="0" borderId="1" xfId="0" applyFill="1" applyBorder="1" applyAlignment="1">
      <alignment vertical="top"/>
    </xf>
    <xf numFmtId="9" fontId="0" fillId="0" borderId="0" xfId="3" applyNumberFormat="1" applyFont="1" applyFill="1" applyBorder="1" applyAlignment="1">
      <alignment vertical="top"/>
    </xf>
    <xf numFmtId="165" fontId="0" fillId="0" borderId="0" xfId="0" applyNumberFormat="1" applyFill="1"/>
    <xf numFmtId="165" fontId="11" fillId="0" borderId="0" xfId="2" applyNumberFormat="1" applyFont="1" applyFill="1"/>
    <xf numFmtId="0" fontId="0" fillId="0" borderId="0" xfId="0" applyFill="1" applyBorder="1" applyAlignment="1">
      <alignment vertical="top"/>
    </xf>
    <xf numFmtId="0" fontId="20" fillId="0" borderId="0" xfId="0" applyFont="1" applyFill="1"/>
    <xf numFmtId="0" fontId="1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5" fontId="2" fillId="0" borderId="1" xfId="2"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9" fontId="2" fillId="0" borderId="1" xfId="3" applyNumberFormat="1" applyFont="1" applyFill="1" applyBorder="1" applyAlignment="1">
      <alignment horizontal="center" vertical="center" wrapText="1"/>
    </xf>
    <xf numFmtId="1" fontId="11" fillId="0" borderId="0" xfId="1" applyNumberFormat="1" applyFill="1" applyAlignment="1">
      <alignment horizontal="center" vertical="center"/>
    </xf>
    <xf numFmtId="165" fontId="2" fillId="0" borderId="1" xfId="2" applyNumberFormat="1" applyFont="1" applyFill="1" applyBorder="1" applyAlignment="1">
      <alignment horizontal="center" vertical="center"/>
    </xf>
    <xf numFmtId="0" fontId="2" fillId="0" borderId="1" xfId="0" applyFont="1" applyFill="1" applyBorder="1" applyAlignment="1">
      <alignment horizontal="center" vertical="center"/>
    </xf>
    <xf numFmtId="3" fontId="14" fillId="0" borderId="7" xfId="0" applyNumberFormat="1" applyFont="1" applyFill="1" applyBorder="1" applyAlignment="1">
      <alignment vertical="top"/>
    </xf>
    <xf numFmtId="0" fontId="11" fillId="0" borderId="1" xfId="1" applyFill="1" applyBorder="1"/>
    <xf numFmtId="3" fontId="14" fillId="0" borderId="1" xfId="0" applyNumberFormat="1" applyFont="1" applyFill="1" applyBorder="1" applyAlignment="1">
      <alignment vertical="top" wrapText="1"/>
    </xf>
    <xf numFmtId="0" fontId="7" fillId="0" borderId="1"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1" xfId="0" applyNumberFormat="1" applyFont="1" applyFill="1" applyBorder="1" applyAlignment="1">
      <alignment horizontal="right" vertical="center" wrapText="1"/>
    </xf>
    <xf numFmtId="4" fontId="2" fillId="0" borderId="1" xfId="0" applyNumberFormat="1" applyFont="1" applyFill="1" applyBorder="1" applyAlignment="1">
      <alignment vertical="center"/>
    </xf>
    <xf numFmtId="3" fontId="2" fillId="0" borderId="7" xfId="0" applyNumberFormat="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3" fontId="0" fillId="0" borderId="1" xfId="0" applyNumberFormat="1" applyFill="1" applyBorder="1" applyAlignment="1">
      <alignment vertical="top" wrapText="1"/>
    </xf>
    <xf numFmtId="0" fontId="11" fillId="0" borderId="0" xfId="1" applyFill="1" applyAlignment="1">
      <alignment wrapText="1"/>
    </xf>
    <xf numFmtId="0" fontId="11" fillId="0" borderId="1" xfId="1" applyBorder="1"/>
    <xf numFmtId="0" fontId="14" fillId="0" borderId="1" xfId="0" applyFont="1" applyFill="1" applyBorder="1" applyAlignment="1">
      <alignment horizontal="center" vertical="center" wrapText="1"/>
    </xf>
    <xf numFmtId="3" fontId="0" fillId="0" borderId="1" xfId="0" applyNumberFormat="1" applyFill="1" applyBorder="1" applyAlignment="1">
      <alignment horizontal="right" vertical="top" wrapText="1"/>
    </xf>
    <xf numFmtId="0" fontId="5" fillId="0" borderId="1" xfId="0" applyFont="1" applyBorder="1" applyAlignment="1">
      <alignment horizontal="left" vertical="top" wrapText="1"/>
    </xf>
    <xf numFmtId="0" fontId="5" fillId="0" borderId="1" xfId="0" applyFont="1" applyFill="1" applyBorder="1" applyAlignment="1">
      <alignment horizontal="right" vertical="top" wrapText="1"/>
    </xf>
    <xf numFmtId="0" fontId="5" fillId="0" borderId="8" xfId="0" applyFont="1" applyBorder="1" applyAlignment="1">
      <alignment horizontal="left" vertical="top" wrapText="1"/>
    </xf>
    <xf numFmtId="0" fontId="5" fillId="0" borderId="8" xfId="0" applyFont="1" applyBorder="1" applyAlignment="1">
      <alignment vertical="top" wrapText="1"/>
    </xf>
    <xf numFmtId="0" fontId="5" fillId="0" borderId="10" xfId="0" applyFont="1" applyBorder="1" applyAlignment="1">
      <alignment vertical="top" wrapText="1"/>
    </xf>
    <xf numFmtId="0" fontId="2" fillId="0" borderId="0" xfId="0" applyFont="1" applyFill="1" applyBorder="1" applyAlignment="1">
      <alignment horizontal="right"/>
    </xf>
    <xf numFmtId="3" fontId="2" fillId="2" borderId="1" xfId="0" applyNumberFormat="1" applyFont="1" applyFill="1" applyBorder="1" applyAlignment="1">
      <alignment horizontal="right" vertical="top"/>
    </xf>
    <xf numFmtId="0" fontId="2" fillId="2" borderId="1" xfId="0" applyFont="1" applyFill="1" applyBorder="1" applyAlignment="1">
      <alignment horizontal="right" vertical="top"/>
    </xf>
    <xf numFmtId="0" fontId="2" fillId="0" borderId="1" xfId="0" applyFont="1" applyFill="1" applyBorder="1" applyAlignment="1">
      <alignment horizontal="right" vertical="top"/>
    </xf>
    <xf numFmtId="0" fontId="2" fillId="0" borderId="0" xfId="0" applyFont="1" applyAlignment="1">
      <alignment horizontal="right"/>
    </xf>
    <xf numFmtId="3" fontId="2" fillId="7" borderId="1" xfId="0" applyNumberFormat="1" applyFont="1" applyFill="1" applyBorder="1" applyAlignment="1">
      <alignment vertical="top"/>
    </xf>
    <xf numFmtId="0" fontId="2" fillId="7" borderId="1" xfId="0" applyFont="1" applyFill="1" applyBorder="1" applyAlignment="1">
      <alignment vertical="top"/>
    </xf>
    <xf numFmtId="0" fontId="2" fillId="0" borderId="1" xfId="0" applyFont="1" applyFill="1" applyBorder="1" applyAlignment="1">
      <alignment vertical="top"/>
    </xf>
    <xf numFmtId="0" fontId="2" fillId="0" borderId="0" xfId="0" applyFont="1" applyFill="1" applyBorder="1" applyAlignment="1">
      <alignment horizontal="center"/>
    </xf>
    <xf numFmtId="0" fontId="2" fillId="0" borderId="0" xfId="0" applyFont="1" applyBorder="1"/>
    <xf numFmtId="0" fontId="29" fillId="2" borderId="1" xfId="0" applyFont="1" applyFill="1" applyBorder="1" applyAlignment="1">
      <alignment horizontal="center" vertical="top" wrapText="1"/>
    </xf>
    <xf numFmtId="3" fontId="2" fillId="2" borderId="1" xfId="0" applyNumberFormat="1" applyFont="1" applyFill="1" applyBorder="1" applyAlignment="1">
      <alignment vertical="top"/>
    </xf>
    <xf numFmtId="0" fontId="29" fillId="7" borderId="1" xfId="0" applyFont="1" applyFill="1" applyBorder="1" applyAlignment="1">
      <alignment horizontal="center" vertical="top" wrapText="1"/>
    </xf>
    <xf numFmtId="3" fontId="2" fillId="7" borderId="1" xfId="0" applyNumberFormat="1" applyFont="1" applyFill="1" applyBorder="1" applyAlignment="1">
      <alignment horizontal="right" vertical="top"/>
    </xf>
    <xf numFmtId="0" fontId="2" fillId="0" borderId="3" xfId="0" applyFont="1" applyBorder="1" applyAlignment="1">
      <alignment vertical="top"/>
    </xf>
    <xf numFmtId="0" fontId="30" fillId="2" borderId="1" xfId="0" applyFont="1" applyFill="1" applyBorder="1" applyAlignment="1">
      <alignment horizontal="center" vertical="top" wrapText="1"/>
    </xf>
    <xf numFmtId="0" fontId="2" fillId="2" borderId="3" xfId="0" applyFont="1" applyFill="1" applyBorder="1" applyAlignment="1">
      <alignment vertical="top"/>
    </xf>
    <xf numFmtId="0" fontId="30" fillId="7" borderId="1" xfId="0" applyFont="1" applyFill="1" applyBorder="1" applyAlignment="1">
      <alignment horizontal="center" vertical="top" wrapText="1"/>
    </xf>
    <xf numFmtId="0" fontId="2" fillId="7" borderId="3" xfId="0" applyFont="1" applyFill="1" applyBorder="1" applyAlignment="1">
      <alignment vertical="top"/>
    </xf>
    <xf numFmtId="3" fontId="2" fillId="0" borderId="1" xfId="0" applyNumberFormat="1" applyFont="1" applyFill="1" applyBorder="1" applyAlignment="1">
      <alignment vertical="top"/>
    </xf>
    <xf numFmtId="0" fontId="2" fillId="2" borderId="1" xfId="0" applyFont="1" applyFill="1" applyBorder="1" applyAlignment="1">
      <alignment vertical="top"/>
    </xf>
    <xf numFmtId="0" fontId="2" fillId="0" borderId="0" xfId="0" applyFont="1" applyAlignment="1">
      <alignment wrapText="1"/>
    </xf>
    <xf numFmtId="0" fontId="2" fillId="0" borderId="1" xfId="0" quotePrefix="1" applyFont="1" applyFill="1" applyBorder="1" applyAlignment="1">
      <alignment horizontal="right" vertical="top"/>
    </xf>
    <xf numFmtId="3" fontId="2" fillId="0" borderId="1" xfId="0" applyNumberFormat="1" applyFont="1" applyFill="1" applyBorder="1" applyAlignment="1">
      <alignment horizontal="right" vertical="top"/>
    </xf>
    <xf numFmtId="165" fontId="2" fillId="0" borderId="1" xfId="2" applyNumberFormat="1" applyFont="1" applyFill="1" applyBorder="1" applyAlignment="1">
      <alignment vertical="top"/>
    </xf>
    <xf numFmtId="0" fontId="5" fillId="0" borderId="0" xfId="0" applyFont="1" applyFill="1" applyAlignment="1">
      <alignment horizontal="right" wrapText="1"/>
    </xf>
    <xf numFmtId="0" fontId="5" fillId="0" borderId="9" xfId="0" applyFont="1" applyBorder="1" applyAlignment="1">
      <alignment vertical="top" wrapText="1"/>
    </xf>
    <xf numFmtId="0" fontId="2" fillId="0" borderId="15" xfId="0" applyFont="1" applyFill="1" applyBorder="1" applyAlignment="1">
      <alignment vertical="top"/>
    </xf>
    <xf numFmtId="0" fontId="5" fillId="0" borderId="7" xfId="0" applyFont="1" applyFill="1" applyBorder="1" applyAlignment="1">
      <alignment horizontal="right" vertical="top" wrapText="1"/>
    </xf>
    <xf numFmtId="165" fontId="2" fillId="0" borderId="1" xfId="2" applyNumberFormat="1" applyFont="1" applyFill="1" applyBorder="1" applyAlignment="1">
      <alignment horizontal="right" vertical="top"/>
    </xf>
    <xf numFmtId="3" fontId="2" fillId="2" borderId="1" xfId="0" applyNumberFormat="1" applyFont="1" applyFill="1" applyBorder="1" applyAlignment="1">
      <alignment horizontal="righ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28" fillId="0" borderId="1" xfId="0" applyFont="1" applyFill="1" applyBorder="1" applyAlignment="1">
      <alignment horizontal="right" vertical="top"/>
    </xf>
    <xf numFmtId="1" fontId="11" fillId="0" borderId="1" xfId="1" applyNumberFormat="1" applyFill="1" applyBorder="1"/>
    <xf numFmtId="3" fontId="2" fillId="7" borderId="1" xfId="0" applyNumberFormat="1"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7" xfId="0" applyFont="1" applyFill="1" applyBorder="1" applyAlignment="1">
      <alignment horizontal="right" vertical="top"/>
    </xf>
    <xf numFmtId="0" fontId="2" fillId="0" borderId="0" xfId="0" applyFont="1" applyFill="1"/>
    <xf numFmtId="165" fontId="2" fillId="2" borderId="1" xfId="2" applyNumberFormat="1" applyFont="1" applyFill="1" applyBorder="1" applyAlignment="1">
      <alignment vertical="top"/>
    </xf>
    <xf numFmtId="0" fontId="2" fillId="0" borderId="1" xfId="0" applyFont="1" applyFill="1" applyBorder="1" applyAlignment="1">
      <alignment horizontal="left" vertical="center" wrapText="1"/>
    </xf>
    <xf numFmtId="166" fontId="0" fillId="0" borderId="0" xfId="3" applyNumberFormat="1" applyFont="1" applyFill="1"/>
    <xf numFmtId="3" fontId="15" fillId="0" borderId="0" xfId="0" applyNumberFormat="1" applyFont="1"/>
    <xf numFmtId="3" fontId="2" fillId="0" borderId="1" xfId="0" applyNumberFormat="1" applyFont="1" applyFill="1" applyBorder="1" applyAlignment="1">
      <alignment horizontal="right" vertical="top" wrapText="1"/>
    </xf>
    <xf numFmtId="3" fontId="2" fillId="0" borderId="1" xfId="0" applyNumberFormat="1" applyFont="1" applyFill="1" applyBorder="1" applyAlignment="1">
      <alignment horizontal="right" vertical="center"/>
    </xf>
    <xf numFmtId="3" fontId="2" fillId="0" borderId="3" xfId="0" applyNumberFormat="1" applyFont="1" applyFill="1" applyBorder="1" applyAlignment="1">
      <alignment vertical="top"/>
    </xf>
    <xf numFmtId="3" fontId="2" fillId="0" borderId="7" xfId="0" applyNumberFormat="1" applyFont="1" applyFill="1" applyBorder="1" applyAlignment="1">
      <alignment horizontal="right" vertical="top" wrapText="1"/>
    </xf>
    <xf numFmtId="3" fontId="2" fillId="0" borderId="14" xfId="0" applyNumberFormat="1" applyFont="1" applyFill="1" applyBorder="1" applyAlignment="1">
      <alignment vertical="top"/>
    </xf>
    <xf numFmtId="165" fontId="2" fillId="0" borderId="7" xfId="2" applyNumberFormat="1" applyFont="1" applyFill="1" applyBorder="1" applyAlignment="1">
      <alignment vertical="top"/>
    </xf>
    <xf numFmtId="0" fontId="3" fillId="2"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5" fillId="0" borderId="0" xfId="0" applyFont="1" applyAlignment="1">
      <alignment horizontal="right" wrapText="1"/>
    </xf>
    <xf numFmtId="0" fontId="0" fillId="0" borderId="4" xfId="0" applyBorder="1" applyAlignment="1">
      <alignment horizontal="center" vertical="center"/>
    </xf>
    <xf numFmtId="3" fontId="0" fillId="0" borderId="0" xfId="0" applyNumberFormat="1"/>
    <xf numFmtId="0" fontId="8" fillId="0" borderId="0" xfId="0" applyFont="1" applyAlignment="1"/>
    <xf numFmtId="3" fontId="2" fillId="0" borderId="8" xfId="0" applyNumberFormat="1" applyFont="1" applyFill="1" applyBorder="1" applyAlignment="1">
      <alignment horizontal="right" vertical="center" wrapText="1"/>
    </xf>
    <xf numFmtId="0" fontId="4" fillId="0" borderId="14" xfId="0" applyFont="1" applyFill="1" applyBorder="1" applyAlignment="1">
      <alignment vertical="top"/>
    </xf>
    <xf numFmtId="0" fontId="4" fillId="0" borderId="16" xfId="0" applyFont="1" applyFill="1" applyBorder="1" applyAlignment="1">
      <alignment vertical="top"/>
    </xf>
    <xf numFmtId="0" fontId="4" fillId="0" borderId="1" xfId="0" applyFont="1" applyFill="1" applyBorder="1" applyAlignment="1">
      <alignment vertical="top" wrapText="1"/>
    </xf>
    <xf numFmtId="0" fontId="11" fillId="0" borderId="1" xfId="1" applyFill="1" applyBorder="1" applyAlignment="1">
      <alignment wrapText="1"/>
    </xf>
    <xf numFmtId="164" fontId="2" fillId="0" borderId="0" xfId="0" applyNumberFormat="1" applyFont="1"/>
    <xf numFmtId="0" fontId="28" fillId="0" borderId="1" xfId="0" applyFont="1" applyFill="1" applyBorder="1" applyAlignment="1">
      <alignment horizontal="right" vertical="top" wrapText="1"/>
    </xf>
    <xf numFmtId="0" fontId="8" fillId="0" borderId="0" xfId="0" applyFont="1" applyAlignment="1">
      <alignment horizontal="left"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7" fillId="3"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8" borderId="1" xfId="0" applyFont="1" applyFill="1" applyBorder="1" applyAlignment="1">
      <alignment horizontal="center" wrapText="1"/>
    </xf>
    <xf numFmtId="0" fontId="8" fillId="0" borderId="0" xfId="0" applyFont="1" applyBorder="1" applyAlignment="1">
      <alignment horizontal="left" wrapText="1"/>
    </xf>
    <xf numFmtId="0" fontId="3" fillId="3" borderId="1" xfId="0" applyFont="1" applyFill="1" applyBorder="1" applyAlignment="1">
      <alignment horizontal="center" wrapText="1"/>
    </xf>
    <xf numFmtId="0" fontId="3" fillId="3" borderId="8" xfId="0" applyFont="1" applyFill="1" applyBorder="1" applyAlignment="1">
      <alignment horizontal="center" wrapText="1"/>
    </xf>
    <xf numFmtId="0" fontId="3" fillId="3" borderId="9" xfId="0" applyFont="1" applyFill="1" applyBorder="1" applyAlignment="1">
      <alignment horizontal="center" wrapText="1"/>
    </xf>
    <xf numFmtId="0" fontId="3" fillId="8" borderId="8" xfId="0" applyFont="1" applyFill="1" applyBorder="1" applyAlignment="1">
      <alignment horizontal="center" wrapText="1"/>
    </xf>
    <xf numFmtId="0" fontId="3" fillId="8" borderId="9" xfId="0" applyFont="1" applyFill="1" applyBorder="1" applyAlignment="1">
      <alignment horizontal="center" wrapText="1"/>
    </xf>
    <xf numFmtId="0" fontId="7" fillId="8"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49" fontId="3" fillId="7" borderId="1"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8" fillId="0" borderId="0" xfId="0" applyFont="1" applyAlignment="1">
      <alignment horizontal="left" vertical="top" wrapText="1"/>
    </xf>
    <xf numFmtId="0" fontId="0" fillId="0" borderId="4" xfId="0" applyBorder="1" applyAlignment="1">
      <alignment horizontal="center" vertical="center"/>
    </xf>
    <xf numFmtId="0" fontId="0" fillId="0" borderId="5" xfId="0" applyBorder="1" applyAlignment="1">
      <alignment horizontal="center" vertical="center"/>
    </xf>
    <xf numFmtId="0" fontId="24" fillId="0" borderId="7"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5" borderId="12" xfId="0" applyFont="1" applyFill="1" applyBorder="1" applyAlignment="1">
      <alignment horizontal="center"/>
    </xf>
    <xf numFmtId="0" fontId="10" fillId="5" borderId="0" xfId="0" applyFont="1" applyFill="1" applyBorder="1" applyAlignment="1">
      <alignment horizontal="center"/>
    </xf>
    <xf numFmtId="0" fontId="36" fillId="0" borderId="0" xfId="0" applyFont="1" applyAlignment="1">
      <alignment horizontal="center"/>
    </xf>
    <xf numFmtId="0" fontId="37" fillId="0" borderId="0" xfId="0" applyFont="1"/>
    <xf numFmtId="0" fontId="38" fillId="9" borderId="1" xfId="0" applyFont="1" applyFill="1" applyBorder="1"/>
    <xf numFmtId="0" fontId="38" fillId="9" borderId="1" xfId="0" applyFont="1" applyFill="1" applyBorder="1" applyAlignment="1">
      <alignment wrapText="1"/>
    </xf>
    <xf numFmtId="0" fontId="37" fillId="0" borderId="1" xfId="0" applyFont="1" applyBorder="1"/>
    <xf numFmtId="168" fontId="39" fillId="0" borderId="1" xfId="2" applyNumberFormat="1" applyFont="1" applyFill="1" applyBorder="1"/>
    <xf numFmtId="43" fontId="39" fillId="0" borderId="1" xfId="2" applyFont="1" applyFill="1" applyBorder="1"/>
    <xf numFmtId="169" fontId="39" fillId="0" borderId="1" xfId="2" applyNumberFormat="1" applyFont="1" applyFill="1" applyBorder="1"/>
    <xf numFmtId="43" fontId="39" fillId="0" borderId="0" xfId="2" applyFont="1" applyFill="1" applyBorder="1"/>
    <xf numFmtId="0" fontId="39" fillId="0" borderId="0" xfId="0" applyFont="1"/>
    <xf numFmtId="0" fontId="40" fillId="0" borderId="0" xfId="0" applyFont="1"/>
    <xf numFmtId="0" fontId="41" fillId="9" borderId="1" xfId="0" applyFont="1" applyFill="1" applyBorder="1"/>
    <xf numFmtId="0" fontId="42" fillId="0" borderId="17" xfId="0" applyFont="1" applyBorder="1" applyAlignment="1">
      <alignment horizontal="right"/>
    </xf>
    <xf numFmtId="168" fontId="37" fillId="0" borderId="0" xfId="0" applyNumberFormat="1" applyFont="1"/>
    <xf numFmtId="168" fontId="42" fillId="0" borderId="0" xfId="0" applyNumberFormat="1" applyFont="1"/>
    <xf numFmtId="169" fontId="42" fillId="0" borderId="0" xfId="0" applyNumberFormat="1" applyFont="1"/>
    <xf numFmtId="167" fontId="42" fillId="0" borderId="0" xfId="0" applyNumberFormat="1" applyFont="1"/>
    <xf numFmtId="0" fontId="43" fillId="0" borderId="0" xfId="0" applyFont="1" applyAlignment="1">
      <alignment horizontal="right"/>
    </xf>
    <xf numFmtId="169" fontId="43" fillId="0" borderId="0" xfId="0" applyNumberFormat="1" applyFont="1"/>
    <xf numFmtId="0" fontId="44" fillId="0" borderId="0" xfId="0" applyFont="1" applyAlignment="1">
      <alignment horizontal="left" vertical="center"/>
    </xf>
    <xf numFmtId="0" fontId="45" fillId="9" borderId="1" xfId="0" applyFont="1" applyFill="1" applyBorder="1" applyAlignment="1">
      <alignment horizontal="center" vertical="center" wrapText="1"/>
    </xf>
    <xf numFmtId="0" fontId="46" fillId="9" borderId="1" xfId="0" applyFont="1" applyFill="1" applyBorder="1" applyAlignment="1">
      <alignment horizontal="center" vertical="center" wrapText="1"/>
    </xf>
    <xf numFmtId="0" fontId="38" fillId="9" borderId="1" xfId="0" applyFont="1" applyFill="1" applyBorder="1" applyAlignment="1">
      <alignment horizontal="center" vertical="center"/>
    </xf>
    <xf numFmtId="0" fontId="38" fillId="9" borderId="1" xfId="0" applyFont="1" applyFill="1" applyBorder="1" applyAlignment="1">
      <alignment horizontal="center" wrapText="1"/>
    </xf>
    <xf numFmtId="0" fontId="47" fillId="0" borderId="1" xfId="0" applyFont="1" applyBorder="1" applyAlignment="1">
      <alignment wrapText="1"/>
    </xf>
    <xf numFmtId="43" fontId="48" fillId="0" borderId="1" xfId="2" applyFont="1" applyFill="1" applyBorder="1"/>
    <xf numFmtId="169" fontId="48" fillId="0" borderId="1" xfId="2" applyNumberFormat="1" applyFont="1" applyFill="1" applyBorder="1"/>
    <xf numFmtId="43" fontId="47" fillId="0" borderId="1" xfId="2" applyFont="1" applyFill="1" applyBorder="1"/>
    <xf numFmtId="0" fontId="47" fillId="0" borderId="1" xfId="0" applyFont="1" applyBorder="1" applyAlignment="1">
      <alignment horizontal="left" vertical="center" wrapText="1"/>
    </xf>
    <xf numFmtId="43" fontId="42" fillId="0" borderId="0" xfId="2" applyFont="1" applyFill="1" applyBorder="1" applyAlignment="1">
      <alignment horizontal="right"/>
    </xf>
    <xf numFmtId="43" fontId="42" fillId="0" borderId="0" xfId="2" applyFont="1" applyFill="1" applyBorder="1"/>
    <xf numFmtId="0" fontId="49" fillId="0" borderId="0" xfId="0" applyFont="1" applyAlignment="1">
      <alignment vertical="center"/>
    </xf>
    <xf numFmtId="0" fontId="50" fillId="0" borderId="0" xfId="0" applyFont="1" applyAlignment="1">
      <alignment horizontal="right"/>
    </xf>
    <xf numFmtId="0" fontId="37" fillId="0" borderId="0" xfId="0" applyFont="1" applyAlignment="1">
      <alignment horizontal="right"/>
    </xf>
    <xf numFmtId="169" fontId="37" fillId="0" borderId="0" xfId="0" applyNumberFormat="1" applyFont="1"/>
    <xf numFmtId="166" fontId="37" fillId="0" borderId="0" xfId="3" applyNumberFormat="1" applyFont="1" applyFill="1" applyBorder="1" applyAlignment="1">
      <alignment horizontal="left"/>
    </xf>
    <xf numFmtId="0" fontId="38" fillId="9" borderId="7" xfId="0" applyFont="1" applyFill="1" applyBorder="1"/>
    <xf numFmtId="0" fontId="0" fillId="0" borderId="0" xfId="0" applyAlignment="1">
      <alignment horizontal="right"/>
    </xf>
    <xf numFmtId="169" fontId="0" fillId="0" borderId="1" xfId="0" applyNumberFormat="1" applyBorder="1"/>
    <xf numFmtId="170" fontId="37" fillId="0" borderId="1" xfId="0" applyNumberFormat="1" applyFont="1" applyBorder="1" applyAlignment="1">
      <alignment horizontal="right"/>
    </xf>
    <xf numFmtId="43" fontId="37" fillId="0" borderId="1" xfId="2" applyFont="1" applyFill="1" applyBorder="1"/>
    <xf numFmtId="167" fontId="37" fillId="0" borderId="1" xfId="0" applyNumberFormat="1" applyFont="1" applyBorder="1"/>
    <xf numFmtId="169" fontId="47" fillId="0" borderId="1" xfId="2" applyNumberFormat="1" applyFont="1" applyFill="1" applyBorder="1"/>
    <xf numFmtId="43" fontId="47" fillId="10" borderId="1" xfId="2" applyFont="1" applyFill="1" applyBorder="1"/>
    <xf numFmtId="169" fontId="38" fillId="10" borderId="8" xfId="2" applyNumberFormat="1" applyFont="1" applyFill="1" applyBorder="1"/>
    <xf numFmtId="43" fontId="37" fillId="0" borderId="1" xfId="2" applyFont="1" applyFill="1" applyBorder="1" applyAlignment="1">
      <alignment horizontal="right"/>
    </xf>
    <xf numFmtId="169" fontId="37" fillId="0" borderId="12" xfId="2" applyNumberFormat="1" applyFont="1" applyFill="1" applyBorder="1"/>
    <xf numFmtId="43" fontId="37" fillId="0" borderId="0" xfId="2" applyFont="1" applyFill="1" applyBorder="1"/>
    <xf numFmtId="43" fontId="47" fillId="0" borderId="0" xfId="2" applyFont="1" applyFill="1" applyBorder="1"/>
    <xf numFmtId="0" fontId="42" fillId="0" borderId="0" xfId="0" applyFont="1"/>
    <xf numFmtId="0" fontId="42" fillId="0" borderId="0" xfId="0" applyFont="1" applyAlignment="1">
      <alignment wrapText="1"/>
    </xf>
    <xf numFmtId="169" fontId="42" fillId="0" borderId="0" xfId="0" applyNumberFormat="1" applyFont="1" applyAlignment="1">
      <alignment wrapText="1"/>
    </xf>
    <xf numFmtId="167" fontId="42" fillId="0" borderId="0" xfId="0" applyNumberFormat="1" applyFont="1" applyAlignment="1">
      <alignment wrapText="1"/>
    </xf>
    <xf numFmtId="0" fontId="37" fillId="9" borderId="1" xfId="0" applyFont="1" applyFill="1" applyBorder="1"/>
    <xf numFmtId="169" fontId="37" fillId="0" borderId="1" xfId="2" applyNumberFormat="1" applyFont="1" applyFill="1" applyBorder="1" applyAlignment="1">
      <alignment horizontal="right"/>
    </xf>
    <xf numFmtId="0" fontId="37" fillId="9" borderId="1" xfId="0" applyFont="1" applyFill="1" applyBorder="1" applyAlignment="1">
      <alignment wrapText="1"/>
    </xf>
    <xf numFmtId="169" fontId="39" fillId="0" borderId="1" xfId="2" applyNumberFormat="1" applyFont="1" applyFill="1" applyBorder="1" applyAlignment="1">
      <alignment horizontal="right"/>
    </xf>
    <xf numFmtId="171" fontId="37" fillId="0" borderId="1" xfId="0" applyNumberFormat="1" applyFont="1" applyBorder="1" applyAlignment="1">
      <alignment horizontal="right"/>
    </xf>
    <xf numFmtId="172" fontId="37" fillId="0" borderId="0" xfId="0" applyNumberFormat="1" applyFont="1"/>
    <xf numFmtId="0" fontId="37" fillId="0" borderId="0" xfId="0" applyFont="1" applyAlignment="1">
      <alignment wrapText="1"/>
    </xf>
    <xf numFmtId="169" fontId="38" fillId="10" borderId="1" xfId="0" applyNumberFormat="1" applyFont="1" applyFill="1" applyBorder="1"/>
    <xf numFmtId="0" fontId="0" fillId="6" borderId="1" xfId="0" applyFill="1" applyBorder="1"/>
    <xf numFmtId="2" fontId="37" fillId="0" borderId="1" xfId="0" applyNumberFormat="1" applyFont="1" applyBorder="1" applyAlignment="1">
      <alignment horizontal="right"/>
    </xf>
    <xf numFmtId="167" fontId="0" fillId="0" borderId="0" xfId="0" applyNumberFormat="1"/>
    <xf numFmtId="2" fontId="37" fillId="0" borderId="0" xfId="0" applyNumberFormat="1" applyFont="1" applyAlignment="1">
      <alignment horizontal="left"/>
    </xf>
    <xf numFmtId="167" fontId="37" fillId="0" borderId="0" xfId="0" applyNumberFormat="1" applyFont="1"/>
    <xf numFmtId="169" fontId="37" fillId="0" borderId="1" xfId="2" applyNumberFormat="1" applyFont="1" applyFill="1" applyBorder="1"/>
    <xf numFmtId="166" fontId="38" fillId="10" borderId="1" xfId="3" applyNumberFormat="1" applyFont="1" applyFill="1" applyBorder="1" applyAlignment="1">
      <alignment horizontal="left"/>
    </xf>
    <xf numFmtId="169" fontId="37" fillId="0" borderId="1" xfId="0" applyNumberFormat="1" applyFont="1" applyBorder="1"/>
    <xf numFmtId="10" fontId="37" fillId="0" borderId="1" xfId="3" applyNumberFormat="1" applyFont="1" applyFill="1" applyBorder="1" applyAlignment="1">
      <alignment horizontal="left"/>
    </xf>
    <xf numFmtId="10" fontId="37" fillId="0" borderId="0" xfId="3" applyNumberFormat="1" applyFont="1" applyFill="1" applyBorder="1" applyAlignment="1">
      <alignment horizontal="left"/>
    </xf>
    <xf numFmtId="169" fontId="37" fillId="0" borderId="0" xfId="0" applyNumberFormat="1" applyFont="1" applyAlignment="1">
      <alignment horizontal="right"/>
    </xf>
    <xf numFmtId="169" fontId="37" fillId="0" borderId="0" xfId="0" applyNumberFormat="1" applyFont="1" applyAlignment="1">
      <alignment horizontal="left"/>
    </xf>
  </cellXfs>
  <cellStyles count="4">
    <cellStyle name="Comma" xfId="2" builtinId="3"/>
    <cellStyle name="Normal" xfId="0" builtinId="0"/>
    <cellStyle name="Normal 2" xfId="1" xr:uid="{00000000-0005-0000-0000-000001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5" dT="2020-03-03T11:52:39.75" personId="{00000000-0000-0000-0000-000000000000}" id="{3BBD10DA-9670-4AC6-91DF-8A34936386F0}">
    <text>Jauna punkta izbūve plānota KSS Daugavgrīvas ielā 101 pārbūves projektā</text>
  </threadedComment>
</ThreadedComments>
</file>

<file path=xl/threadedComments/threadedComment2.xml><?xml version="1.0" encoding="utf-8"?>
<ThreadedComments xmlns="http://schemas.microsoft.com/office/spreadsheetml/2018/threadedcomments" xmlns:x="http://schemas.openxmlformats.org/spreadsheetml/2006/main">
  <threadedComment ref="C4" dT="2020-01-30T06:55:21.79" personId="{00000000-0000-0000-0000-000000000000}" id="{9170181C-1E6C-4E97-ADD2-5695B4C8A850}">
    <text>VARAM Monitoringa anketa par Notekūdeņu apsaimniekošanu, par 2018.gadu. Dati no PMLP uz 01.01.2019.</text>
  </threadedComment>
  <threadedComment ref="C5" dT="2020-01-30T06:55:26.75" personId="{00000000-0000-0000-0000-000000000000}" id="{F8FC8A82-5CAF-48F5-A00D-A19F5BBFDEEB}">
    <text>VARAM Monitoringa anketa par Notekūdeņu apsaimniekošanu, par 2018.gadu. Dati no PMLP uz 01.01.2019.</text>
  </threadedComment>
  <threadedComment ref="C6" dT="2020-01-30T07:42:14.47" personId="{00000000-0000-0000-0000-000000000000}" id="{BF83FA79-25F5-428B-9DDA-46FD1B16380D}">
    <text>Saskaņā ar Sabiedrības vidēja termiņa darbības stratēģiju 2019.-2022.g. dzīvojamā fonda objektu skaits</text>
  </threadedComment>
  <threadedComment ref="C7" dT="2020-01-30T06:55:30.64" personId="{00000000-0000-0000-0000-000000000000}" id="{FD424DF2-E4B1-4FF5-8B0C-7B7C3B6EBBB5}">
    <text>VARAM Monitoringa anketa par Notekūdeņu apsaimniekošanu, par 2018.gadu. Dati no PMLP uz 01.01.2019.</text>
  </threadedComment>
  <threadedComment ref="C8" dT="2020-01-30T06:55:33.87" personId="{00000000-0000-0000-0000-000000000000}" id="{7EBC7456-BCD8-4454-ADCC-B6770196E9EB}">
    <text>VARAM Monitoringa anketa par Notekūdeņu apsaimniekošanu, par 2018.gadu. Dati no PMLP uz 01.01.2019.</text>
  </threadedComment>
  <threadedComment ref="C10" dT="2020-01-29T09:52:20.22" personId="{00000000-0000-0000-0000-000000000000}" id="{62984779-9935-40D6-B538-6CA2AD3448CD}">
    <text>uz 31.12.2018.</text>
  </threadedComment>
  <threadedComment ref="C18" dT="2020-01-29T08:38:46.19" personId="{00000000-0000-0000-0000-000000000000}" id="{4FBC55B4-0F25-4B44-8BB1-58B826EACBB5}">
    <text>2018.gadā:
-160 kanalizācijas cauruļvadu bojājumi;
- aku bojājumi 1260 gab.
-----------------------------
kopā = 1420 gab.
Pēc SIA "ISMADE" definīcijas avāriju skaits kanalizācijas inženiertīklos tiek skaitīts darbiem, ja tie saistās ar rakšanas darbiem</text>
  </threadedComment>
  <threadedComment ref="C19" dT="2020-01-29T10:00:51.98" personId="{00000000-0000-0000-0000-000000000000}" id="{4AFC4220-846A-4BDF-B6C8-D11500A08661}">
    <text>Applēses veiktas pēc VARAM 2015.g. Metodikas (vadlīnijām) "Darbības programmas „Infrastruktūra un pakalpojumi” 3.5.1.1. aktivitātes „Ūdenssaimniecības infrastruktūras attīstība aglomerācijās ar cilvēku ekvivalentu lielāku par 2000” īstenošanas izvērtēšana un bāzes datu iegūšana 2014. – 2020. gadam attiecībā uz aglomerāciju sasniegto atbilstoši Padomes Direktīvas 91/271/EEK (1991. gada 21. maijs) par komunālo notekūdeņu attīrīšanu prasībām", Līgums Nr. 27/70.5./TP,  7.punkta, kas paredz:
no kopējā notekūdeņu daudzuma atskaitīt notekūdeņu daudzumu, par ko noslēgti līgumi, un tehnoloģisko pašpatēriņu, un attiecināt pret kopējo notekūdeņu daudzumu</text>
  </threadedComment>
  <threadedComment ref="C27" dT="2020-01-30T07:41:47.71" personId="{00000000-0000-0000-0000-000000000000}" id="{42FFCAE2-D209-4FC0-902B-B9E8F2D86EA7}">
    <text>Saskaņā ar Sabiedrības vidēja termiņa darbības stratēģiju 2019.-2022.g. dzīvojamā fonda objektu skaits</text>
  </threadedComment>
  <threadedComment ref="C31" dT="2020-01-29T09:52:06.97" personId="{00000000-0000-0000-0000-000000000000}" id="{3C1EB222-31A1-49C9-8FE9-9A580A7E8446}">
    <text>uz 31.12.2018.</text>
  </threadedComment>
  <threadedComment ref="C32" dT="2020-01-29T08:41:00.24" personId="{00000000-0000-0000-0000-000000000000}" id="{DC3837A4-DCC9-4965-BE99-E5665CC32082}">
    <text>2018.gadā:
-Maģistrālo, sadales ūdensvada cauruļvadu bojājumu skaits - 340 gab.,
-Ūdensvada pievadu bojājumu skaits -668 gab.,
-citas avārijas (aizbīdņi, hidranti, akas) - 2162 gab.
----------------
kopā = 3170 gab.
Pēc SIA "ISMADE" definīcijas avāriju skaits ūdensvada inženiertīklos tiek skaitīts darbiem, ja tie saistās ar rakšanas darbiem</text>
  </threadedComment>
</ThreadedComments>
</file>

<file path=xl/threadedComments/threadedComment3.xml><?xml version="1.0" encoding="utf-8"?>
<ThreadedComments xmlns="http://schemas.microsoft.com/office/spreadsheetml/2018/threadedcomments" xmlns:x="http://schemas.openxmlformats.org/spreadsheetml/2006/main">
  <threadedComment ref="B7" dT="2020-01-29T13:11:58.54" personId="{00000000-0000-0000-0000-000000000000}" id="{D969816A-373D-4700-8ED6-63415AF91CDF}">
    <text>Netiek sadalīts dzīvojamais/nedzīvojamais fonds. Jāskaita papildus mājsaimniecību uzskaitītam notekūdeņu daudzumam.
Atbilstoši vidēja termiņa darbības stratēģijai 2019.-2022.g.</text>
  </threadedComment>
  <threadedComment ref="B9" dT="2020-01-29T12:36:02.69" personId="{00000000-0000-0000-0000-000000000000}" id="{B5EF3861-158B-4CD5-B84D-D6E0547D3740}">
    <text>Abās vietās kopā:
1 - BASD Dzintara ielā 60, 2 - Mārkalnes ielā 22.
Apjomi ir ieskaitīti mājsaimniecībās uzskaitītajā notekūdeņu daudzumā</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1"/>
  <dimension ref="A1:J58"/>
  <sheetViews>
    <sheetView view="pageBreakPreview" topLeftCell="A34" zoomScale="70" zoomScaleNormal="70" zoomScaleSheetLayoutView="70" zoomScalePageLayoutView="85" workbookViewId="0">
      <selection activeCell="A50" sqref="A50"/>
    </sheetView>
  </sheetViews>
  <sheetFormatPr defaultColWidth="9.08984375" defaultRowHeight="14.5" x14ac:dyDescent="0.35"/>
  <cols>
    <col min="1" max="1" width="40.54296875" style="133" customWidth="1"/>
    <col min="2" max="2" width="25.6328125" style="116" customWidth="1"/>
    <col min="3" max="4" width="23.6328125" style="45" customWidth="1"/>
    <col min="5" max="5" width="40.6328125" style="45" customWidth="1"/>
    <col min="6" max="6" width="25.453125" style="45" customWidth="1"/>
    <col min="7" max="8" width="23.6328125" style="45" customWidth="1"/>
    <col min="9" max="9" width="9.08984375" style="45"/>
    <col min="10" max="10" width="42.453125" style="45" customWidth="1"/>
    <col min="11" max="11" width="22.54296875" style="45" customWidth="1"/>
    <col min="12" max="16384" width="9.08984375" style="45"/>
  </cols>
  <sheetData>
    <row r="1" spans="1:10" ht="49.5" customHeight="1" thickBot="1" x14ac:dyDescent="0.4">
      <c r="A1" s="5" t="s">
        <v>118</v>
      </c>
      <c r="B1" s="176" t="s">
        <v>352</v>
      </c>
      <c r="C1" s="177"/>
      <c r="D1" s="177"/>
    </row>
    <row r="2" spans="1:10" ht="21.75" customHeight="1" x14ac:dyDescent="0.35">
      <c r="A2" s="3"/>
      <c r="B2" s="112"/>
      <c r="C2" s="120"/>
      <c r="D2" s="120"/>
    </row>
    <row r="3" spans="1:10" s="121" customFormat="1" ht="18" customHeight="1" x14ac:dyDescent="0.35">
      <c r="A3" s="178" t="s">
        <v>94</v>
      </c>
      <c r="B3" s="178"/>
      <c r="C3" s="178"/>
      <c r="D3" s="178"/>
      <c r="E3" s="189" t="s">
        <v>95</v>
      </c>
      <c r="F3" s="189"/>
      <c r="G3" s="189"/>
      <c r="H3" s="189"/>
    </row>
    <row r="4" spans="1:10" ht="55.5" customHeight="1" x14ac:dyDescent="0.35">
      <c r="A4" s="180" t="s">
        <v>7</v>
      </c>
      <c r="B4" s="181" t="s">
        <v>76</v>
      </c>
      <c r="C4" s="180" t="s">
        <v>107</v>
      </c>
      <c r="D4" s="179" t="s">
        <v>17</v>
      </c>
      <c r="E4" s="190" t="s">
        <v>7</v>
      </c>
      <c r="F4" s="190" t="s">
        <v>96</v>
      </c>
      <c r="G4" s="190" t="s">
        <v>9</v>
      </c>
      <c r="H4" s="191" t="s">
        <v>17</v>
      </c>
    </row>
    <row r="5" spans="1:10" x14ac:dyDescent="0.35">
      <c r="A5" s="180"/>
      <c r="B5" s="181"/>
      <c r="C5" s="180"/>
      <c r="D5" s="179"/>
      <c r="E5" s="190"/>
      <c r="F5" s="190"/>
      <c r="G5" s="190"/>
      <c r="H5" s="191"/>
    </row>
    <row r="6" spans="1:10" x14ac:dyDescent="0.35">
      <c r="A6" s="184" t="s">
        <v>16</v>
      </c>
      <c r="B6" s="184"/>
      <c r="C6" s="184"/>
      <c r="D6" s="184"/>
      <c r="E6" s="182" t="s">
        <v>108</v>
      </c>
      <c r="F6" s="182"/>
      <c r="G6" s="182"/>
      <c r="H6" s="182"/>
    </row>
    <row r="7" spans="1:10" ht="46.5" x14ac:dyDescent="0.35">
      <c r="A7" s="122" t="s">
        <v>269</v>
      </c>
      <c r="B7" s="113"/>
      <c r="C7" s="142" t="s">
        <v>337</v>
      </c>
      <c r="D7" s="123">
        <f>SUM(D8:D10)</f>
        <v>86454783</v>
      </c>
      <c r="E7" s="124" t="s">
        <v>270</v>
      </c>
      <c r="F7" s="117"/>
      <c r="G7" s="148" t="s">
        <v>321</v>
      </c>
      <c r="H7" s="117">
        <f>SUM(H8:H10)</f>
        <v>31906983</v>
      </c>
    </row>
    <row r="8" spans="1:10" x14ac:dyDescent="0.35">
      <c r="A8" s="9" t="s">
        <v>0</v>
      </c>
      <c r="B8" s="141" t="s">
        <v>289</v>
      </c>
      <c r="C8" s="44"/>
      <c r="D8" s="136">
        <v>57291435</v>
      </c>
      <c r="E8" s="140" t="s">
        <v>99</v>
      </c>
      <c r="F8" s="150" t="s">
        <v>302</v>
      </c>
      <c r="G8" s="44"/>
      <c r="H8" s="131">
        <v>29970921</v>
      </c>
      <c r="J8" s="173"/>
    </row>
    <row r="9" spans="1:10" x14ac:dyDescent="0.35">
      <c r="A9" s="9" t="s">
        <v>1</v>
      </c>
      <c r="B9" s="141" t="s">
        <v>288</v>
      </c>
      <c r="C9" s="44"/>
      <c r="D9" s="136">
        <v>11473908</v>
      </c>
      <c r="E9" s="108" t="s">
        <v>4</v>
      </c>
      <c r="F9" s="115" t="s">
        <v>278</v>
      </c>
      <c r="G9" s="44"/>
      <c r="H9" s="131">
        <v>1936062</v>
      </c>
    </row>
    <row r="10" spans="1:10" x14ac:dyDescent="0.35">
      <c r="A10" s="9" t="s">
        <v>4</v>
      </c>
      <c r="B10" s="135" t="s">
        <v>320</v>
      </c>
      <c r="C10" s="44"/>
      <c r="D10" s="136">
        <v>17689440</v>
      </c>
      <c r="E10" s="151"/>
      <c r="F10" s="115"/>
      <c r="G10" s="44"/>
      <c r="H10" s="115"/>
    </row>
    <row r="11" spans="1:10" ht="62" x14ac:dyDescent="0.35">
      <c r="A11" s="127" t="s">
        <v>271</v>
      </c>
      <c r="B11" s="114"/>
      <c r="C11" s="128"/>
      <c r="D11" s="152">
        <f>D12</f>
        <v>2546000</v>
      </c>
      <c r="E11" s="129" t="s">
        <v>272</v>
      </c>
      <c r="F11" s="118"/>
      <c r="G11" s="130"/>
      <c r="H11" s="118">
        <f>SUM(H12:H16)</f>
        <v>0</v>
      </c>
    </row>
    <row r="12" spans="1:10" x14ac:dyDescent="0.35">
      <c r="A12" s="107" t="s">
        <v>2</v>
      </c>
      <c r="B12" s="115" t="s">
        <v>287</v>
      </c>
      <c r="C12" s="44"/>
      <c r="D12" s="136">
        <v>2546000</v>
      </c>
      <c r="E12" s="107" t="s">
        <v>100</v>
      </c>
      <c r="F12" s="134" t="s">
        <v>275</v>
      </c>
      <c r="G12" s="44"/>
      <c r="H12" s="119">
        <v>0</v>
      </c>
    </row>
    <row r="13" spans="1:10" ht="39" x14ac:dyDescent="0.35">
      <c r="A13" s="107" t="s">
        <v>12</v>
      </c>
      <c r="B13" s="134" t="s">
        <v>275</v>
      </c>
      <c r="C13" s="44"/>
      <c r="D13" s="119">
        <v>0</v>
      </c>
      <c r="E13" s="107" t="s">
        <v>101</v>
      </c>
      <c r="F13" s="134" t="s">
        <v>275</v>
      </c>
      <c r="G13" s="44"/>
      <c r="H13" s="119">
        <v>0</v>
      </c>
    </row>
    <row r="14" spans="1:10" ht="26" x14ac:dyDescent="0.35">
      <c r="A14" s="110" t="s">
        <v>265</v>
      </c>
      <c r="B14" s="138"/>
      <c r="C14" s="138"/>
      <c r="D14" s="111"/>
      <c r="E14" s="110" t="s">
        <v>266</v>
      </c>
      <c r="F14" s="134" t="s">
        <v>275</v>
      </c>
      <c r="G14" s="139"/>
      <c r="H14" s="119">
        <v>0</v>
      </c>
    </row>
    <row r="15" spans="1:10" ht="26" x14ac:dyDescent="0.35">
      <c r="A15" s="9" t="s">
        <v>356</v>
      </c>
      <c r="B15" s="115" t="s">
        <v>259</v>
      </c>
      <c r="C15" s="126"/>
      <c r="D15" s="136">
        <v>128736</v>
      </c>
      <c r="E15" s="9"/>
      <c r="F15" s="115"/>
      <c r="G15" s="44"/>
      <c r="H15" s="119"/>
    </row>
    <row r="16" spans="1:10" ht="39" x14ac:dyDescent="0.35">
      <c r="A16" s="108" t="s">
        <v>357</v>
      </c>
      <c r="B16" s="174" t="s">
        <v>358</v>
      </c>
      <c r="C16" s="44"/>
      <c r="D16" s="136">
        <v>10000000</v>
      </c>
      <c r="E16" s="9"/>
      <c r="F16" s="115"/>
      <c r="G16" s="44"/>
      <c r="H16" s="119"/>
    </row>
    <row r="17" spans="1:9" ht="62" x14ac:dyDescent="0.35">
      <c r="A17" s="122" t="s">
        <v>273</v>
      </c>
      <c r="B17" s="113"/>
      <c r="C17" s="113" t="s">
        <v>18</v>
      </c>
      <c r="D17" s="123">
        <f>D18+D19+D20</f>
        <v>0</v>
      </c>
      <c r="E17" s="124" t="s">
        <v>274</v>
      </c>
      <c r="F17" s="117"/>
      <c r="G17" s="125" t="s">
        <v>18</v>
      </c>
      <c r="H17" s="117">
        <f>SUM(H18:H20)</f>
        <v>0</v>
      </c>
    </row>
    <row r="18" spans="1:9" x14ac:dyDescent="0.35">
      <c r="A18" s="9" t="s">
        <v>0</v>
      </c>
      <c r="B18" s="134" t="s">
        <v>275</v>
      </c>
      <c r="C18" s="44"/>
      <c r="D18" s="119">
        <v>0</v>
      </c>
      <c r="E18" s="108" t="s">
        <v>1</v>
      </c>
      <c r="F18" s="134" t="s">
        <v>275</v>
      </c>
      <c r="G18" s="44"/>
      <c r="H18" s="119">
        <v>0</v>
      </c>
    </row>
    <row r="19" spans="1:9" x14ac:dyDescent="0.35">
      <c r="A19" s="9" t="s">
        <v>1</v>
      </c>
      <c r="B19" s="134" t="s">
        <v>275</v>
      </c>
      <c r="C19" s="44"/>
      <c r="D19" s="119">
        <v>0</v>
      </c>
      <c r="E19" s="108" t="s">
        <v>4</v>
      </c>
      <c r="F19" s="134" t="s">
        <v>275</v>
      </c>
      <c r="G19" s="44"/>
      <c r="H19" s="119">
        <v>0</v>
      </c>
    </row>
    <row r="20" spans="1:9" x14ac:dyDescent="0.35">
      <c r="A20" s="9" t="s">
        <v>4</v>
      </c>
      <c r="B20" s="134" t="s">
        <v>275</v>
      </c>
      <c r="C20" s="44"/>
      <c r="D20" s="131">
        <v>0</v>
      </c>
      <c r="E20" s="108"/>
      <c r="F20" s="119"/>
      <c r="G20" s="44"/>
      <c r="H20" s="131"/>
    </row>
    <row r="21" spans="1:9" ht="58" x14ac:dyDescent="0.35">
      <c r="A21" s="162" t="s">
        <v>338</v>
      </c>
      <c r="B21" s="114"/>
      <c r="C21" s="128"/>
      <c r="D21" s="132">
        <f>SUM(D22:D24)</f>
        <v>0</v>
      </c>
      <c r="E21" s="163" t="s">
        <v>339</v>
      </c>
      <c r="F21" s="118"/>
      <c r="G21" s="130"/>
      <c r="H21" s="118">
        <f>SUM(H22:H24)</f>
        <v>0</v>
      </c>
    </row>
    <row r="22" spans="1:9" x14ac:dyDescent="0.35">
      <c r="A22" s="9" t="s">
        <v>2</v>
      </c>
      <c r="B22" s="134" t="s">
        <v>275</v>
      </c>
      <c r="C22" s="44"/>
      <c r="D22" s="119">
        <v>0</v>
      </c>
      <c r="E22" s="108" t="s">
        <v>100</v>
      </c>
      <c r="F22" s="134" t="s">
        <v>275</v>
      </c>
      <c r="G22" s="44"/>
      <c r="H22" s="119">
        <v>0</v>
      </c>
    </row>
    <row r="23" spans="1:9" ht="39" x14ac:dyDescent="0.35">
      <c r="A23" s="9" t="s">
        <v>12</v>
      </c>
      <c r="B23" s="134" t="s">
        <v>275</v>
      </c>
      <c r="C23" s="44"/>
      <c r="D23" s="119">
        <v>0</v>
      </c>
      <c r="E23" s="108" t="s">
        <v>101</v>
      </c>
      <c r="F23" s="134" t="s">
        <v>275</v>
      </c>
      <c r="G23" s="44"/>
      <c r="H23" s="119">
        <v>0</v>
      </c>
    </row>
    <row r="24" spans="1:9" ht="26" x14ac:dyDescent="0.35">
      <c r="A24" s="9" t="s">
        <v>11</v>
      </c>
      <c r="B24" s="134" t="s">
        <v>275</v>
      </c>
      <c r="C24" s="44"/>
      <c r="D24" s="119">
        <v>0</v>
      </c>
      <c r="E24" s="108" t="s">
        <v>102</v>
      </c>
      <c r="F24" s="134" t="s">
        <v>275</v>
      </c>
      <c r="G24" s="44"/>
      <c r="H24" s="119">
        <v>0</v>
      </c>
    </row>
    <row r="25" spans="1:9" x14ac:dyDescent="0.35">
      <c r="A25" s="184" t="s">
        <v>5</v>
      </c>
      <c r="B25" s="184"/>
      <c r="C25" s="184"/>
      <c r="D25" s="184"/>
      <c r="E25" s="182" t="s">
        <v>97</v>
      </c>
      <c r="F25" s="182"/>
      <c r="G25" s="182"/>
      <c r="H25" s="182"/>
    </row>
    <row r="26" spans="1:9" ht="31.25" customHeight="1" x14ac:dyDescent="0.35">
      <c r="A26" s="127" t="s">
        <v>8</v>
      </c>
      <c r="B26" s="113"/>
      <c r="C26" s="128"/>
      <c r="D26" s="123">
        <f>SUM(D27:D33)</f>
        <v>78217146</v>
      </c>
      <c r="E26" s="129" t="s">
        <v>98</v>
      </c>
      <c r="F26" s="117"/>
      <c r="G26" s="130"/>
      <c r="H26" s="117">
        <f>SUM(H27:H33)</f>
        <v>81976647</v>
      </c>
      <c r="I26" s="45" t="s">
        <v>103</v>
      </c>
    </row>
    <row r="27" spans="1:9" x14ac:dyDescent="0.35">
      <c r="A27" s="108" t="s">
        <v>0</v>
      </c>
      <c r="B27" s="156" t="s">
        <v>325</v>
      </c>
      <c r="C27" s="158"/>
      <c r="D27" s="157">
        <v>53591031</v>
      </c>
      <c r="E27" s="140" t="s">
        <v>1</v>
      </c>
      <c r="F27" s="159" t="s">
        <v>326</v>
      </c>
      <c r="G27" s="160"/>
      <c r="H27" s="161">
        <v>34175490</v>
      </c>
    </row>
    <row r="28" spans="1:9" x14ac:dyDescent="0.35">
      <c r="A28" s="108" t="s">
        <v>1</v>
      </c>
      <c r="B28" s="156" t="s">
        <v>324</v>
      </c>
      <c r="C28" s="44"/>
      <c r="D28" s="157">
        <v>23199135</v>
      </c>
      <c r="E28" s="108" t="s">
        <v>281</v>
      </c>
      <c r="F28" s="156" t="s">
        <v>327</v>
      </c>
      <c r="G28" s="44"/>
      <c r="H28" s="136">
        <v>14495812</v>
      </c>
    </row>
    <row r="29" spans="1:9" x14ac:dyDescent="0.35">
      <c r="A29" s="108" t="s">
        <v>3</v>
      </c>
      <c r="B29" s="134" t="s">
        <v>275</v>
      </c>
      <c r="C29" s="44"/>
      <c r="D29" s="119">
        <v>0</v>
      </c>
      <c r="E29" s="109" t="s">
        <v>104</v>
      </c>
      <c r="F29" s="111"/>
      <c r="G29" s="138"/>
      <c r="H29" s="111"/>
    </row>
    <row r="30" spans="1:9" ht="26" x14ac:dyDescent="0.35">
      <c r="A30" s="110" t="s">
        <v>268</v>
      </c>
      <c r="B30" s="138"/>
      <c r="C30" s="138"/>
      <c r="D30" s="111"/>
      <c r="E30" s="9" t="s">
        <v>283</v>
      </c>
      <c r="F30" s="146" t="s">
        <v>284</v>
      </c>
      <c r="G30" s="126"/>
      <c r="H30" s="136">
        <v>115000</v>
      </c>
    </row>
    <row r="31" spans="1:9" x14ac:dyDescent="0.35">
      <c r="A31" s="108" t="s">
        <v>267</v>
      </c>
      <c r="B31" s="115" t="s">
        <v>329</v>
      </c>
      <c r="C31" s="44"/>
      <c r="D31" s="136">
        <v>1326980</v>
      </c>
      <c r="E31" s="9" t="s">
        <v>282</v>
      </c>
      <c r="F31" s="146" t="s">
        <v>284</v>
      </c>
      <c r="G31" s="126"/>
      <c r="H31" s="136">
        <v>115000</v>
      </c>
    </row>
    <row r="32" spans="1:9" ht="27.5" x14ac:dyDescent="0.35">
      <c r="A32" s="110" t="s">
        <v>265</v>
      </c>
      <c r="B32" s="144"/>
      <c r="C32" s="138"/>
      <c r="D32" s="111"/>
      <c r="E32" s="108" t="s">
        <v>300</v>
      </c>
      <c r="F32" s="149" t="s">
        <v>305</v>
      </c>
      <c r="G32" s="44"/>
      <c r="H32" s="136">
        <v>16204870</v>
      </c>
    </row>
    <row r="33" spans="1:8" x14ac:dyDescent="0.35">
      <c r="A33" s="9" t="s">
        <v>262</v>
      </c>
      <c r="B33" s="115" t="s">
        <v>259</v>
      </c>
      <c r="C33" s="126"/>
      <c r="D33" s="136">
        <v>100000</v>
      </c>
      <c r="E33" s="108" t="s">
        <v>301</v>
      </c>
      <c r="F33" s="115" t="s">
        <v>303</v>
      </c>
      <c r="G33" s="44"/>
      <c r="H33" s="136">
        <v>16870475</v>
      </c>
    </row>
    <row r="34" spans="1:8" ht="30.65" customHeight="1" x14ac:dyDescent="0.35">
      <c r="A34" s="185" t="s">
        <v>6</v>
      </c>
      <c r="B34" s="186"/>
      <c r="C34" s="186"/>
      <c r="D34" s="186"/>
      <c r="E34" s="187" t="s">
        <v>279</v>
      </c>
      <c r="F34" s="188"/>
      <c r="G34" s="188"/>
      <c r="H34" s="188"/>
    </row>
    <row r="35" spans="1:8" ht="46.5" x14ac:dyDescent="0.35">
      <c r="A35" s="127" t="s">
        <v>322</v>
      </c>
      <c r="B35" s="114"/>
      <c r="C35" s="128"/>
      <c r="D35" s="123">
        <f>SUM(D36:D51)</f>
        <v>105629867</v>
      </c>
      <c r="E35" s="129" t="s">
        <v>323</v>
      </c>
      <c r="F35" s="118"/>
      <c r="G35" s="130"/>
      <c r="H35" s="117">
        <f>SUM(H36:H46)</f>
        <v>55291667</v>
      </c>
    </row>
    <row r="36" spans="1:8" s="133" customFormat="1" ht="52" x14ac:dyDescent="0.35">
      <c r="A36" s="110" t="s">
        <v>276</v>
      </c>
      <c r="B36" s="138"/>
      <c r="C36" s="138"/>
      <c r="D36" s="111"/>
      <c r="E36" s="110" t="s">
        <v>277</v>
      </c>
      <c r="F36" s="138"/>
      <c r="G36" s="138"/>
      <c r="H36" s="111"/>
    </row>
    <row r="37" spans="1:8" ht="26" x14ac:dyDescent="0.35">
      <c r="A37" s="108" t="s">
        <v>335</v>
      </c>
      <c r="B37" s="115" t="s">
        <v>290</v>
      </c>
      <c r="C37" s="44"/>
      <c r="D37" s="135">
        <v>17000000</v>
      </c>
      <c r="E37" s="110" t="s">
        <v>105</v>
      </c>
      <c r="F37" s="138"/>
      <c r="G37" s="138"/>
      <c r="H37" s="111"/>
    </row>
    <row r="38" spans="1:8" ht="26.5" x14ac:dyDescent="0.35">
      <c r="A38" s="108" t="s">
        <v>334</v>
      </c>
      <c r="B38" s="115" t="s">
        <v>307</v>
      </c>
      <c r="C38" s="44"/>
      <c r="D38" s="135">
        <v>10000000</v>
      </c>
      <c r="E38" s="137" t="s">
        <v>310</v>
      </c>
      <c r="F38" s="115" t="s">
        <v>296</v>
      </c>
      <c r="G38" s="44"/>
      <c r="H38" s="135">
        <v>15234065</v>
      </c>
    </row>
    <row r="39" spans="1:8" ht="16.5" x14ac:dyDescent="0.35">
      <c r="A39" s="108" t="s">
        <v>316</v>
      </c>
      <c r="B39" s="115" t="s">
        <v>291</v>
      </c>
      <c r="C39" s="44"/>
      <c r="D39" s="135">
        <v>4500000</v>
      </c>
      <c r="E39" s="110" t="s">
        <v>106</v>
      </c>
      <c r="F39" s="138"/>
      <c r="G39" s="138"/>
      <c r="H39" s="111"/>
    </row>
    <row r="40" spans="1:8" ht="26.5" x14ac:dyDescent="0.35">
      <c r="A40" s="108" t="s">
        <v>317</v>
      </c>
      <c r="B40" s="115" t="s">
        <v>293</v>
      </c>
      <c r="C40" s="44"/>
      <c r="D40" s="136">
        <v>3500000</v>
      </c>
      <c r="E40" s="164" t="s">
        <v>340</v>
      </c>
      <c r="F40" s="115" t="s">
        <v>263</v>
      </c>
      <c r="G40" s="44"/>
      <c r="H40" s="135">
        <v>847602</v>
      </c>
    </row>
    <row r="41" spans="1:8" x14ac:dyDescent="0.35">
      <c r="A41" s="108" t="s">
        <v>318</v>
      </c>
      <c r="B41" s="115" t="s">
        <v>259</v>
      </c>
      <c r="C41" s="44"/>
      <c r="D41" s="136">
        <v>3560000</v>
      </c>
      <c r="E41" s="110" t="s">
        <v>280</v>
      </c>
      <c r="F41" s="138"/>
      <c r="G41" s="138"/>
      <c r="H41" s="111"/>
    </row>
    <row r="42" spans="1:8" ht="26" x14ac:dyDescent="0.35">
      <c r="A42" s="108" t="s">
        <v>319</v>
      </c>
      <c r="B42" s="115" t="s">
        <v>259</v>
      </c>
      <c r="C42" s="44"/>
      <c r="D42" s="136">
        <v>1000000</v>
      </c>
      <c r="E42" s="9" t="s">
        <v>311</v>
      </c>
      <c r="F42" s="115" t="s">
        <v>258</v>
      </c>
      <c r="G42" s="126"/>
      <c r="H42" s="136">
        <v>1200000</v>
      </c>
    </row>
    <row r="43" spans="1:8" ht="26" x14ac:dyDescent="0.35">
      <c r="A43" s="143" t="s">
        <v>13</v>
      </c>
      <c r="B43" s="144"/>
      <c r="C43" s="144"/>
      <c r="D43" s="145"/>
      <c r="E43" s="9" t="s">
        <v>312</v>
      </c>
      <c r="F43" s="115" t="s">
        <v>260</v>
      </c>
      <c r="G43" s="126"/>
      <c r="H43" s="136">
        <v>240000</v>
      </c>
    </row>
    <row r="44" spans="1:8" ht="39" x14ac:dyDescent="0.35">
      <c r="A44" s="108" t="s">
        <v>336</v>
      </c>
      <c r="B44" s="115" t="s">
        <v>263</v>
      </c>
      <c r="C44" s="44"/>
      <c r="D44" s="135">
        <v>5000000</v>
      </c>
      <c r="E44" s="9" t="s">
        <v>313</v>
      </c>
      <c r="F44" s="115" t="s">
        <v>278</v>
      </c>
      <c r="G44" s="126"/>
      <c r="H44" s="136">
        <v>20400000</v>
      </c>
    </row>
    <row r="45" spans="1:8" ht="26" x14ac:dyDescent="0.35">
      <c r="A45" s="110" t="s">
        <v>14</v>
      </c>
      <c r="B45" s="138"/>
      <c r="C45" s="138"/>
      <c r="D45" s="111"/>
      <c r="E45" s="9" t="s">
        <v>314</v>
      </c>
      <c r="F45" s="115" t="s">
        <v>294</v>
      </c>
      <c r="G45" s="126"/>
      <c r="H45" s="136">
        <v>5210000</v>
      </c>
    </row>
    <row r="46" spans="1:8" ht="26" x14ac:dyDescent="0.35">
      <c r="A46" s="108" t="s">
        <v>330</v>
      </c>
      <c r="B46" s="115" t="s">
        <v>328</v>
      </c>
      <c r="C46" s="44"/>
      <c r="D46" s="135">
        <v>17709867</v>
      </c>
      <c r="E46" s="9" t="s">
        <v>315</v>
      </c>
      <c r="F46" s="115" t="s">
        <v>295</v>
      </c>
      <c r="G46" s="126"/>
      <c r="H46" s="136">
        <v>12160000</v>
      </c>
    </row>
    <row r="47" spans="1:8" ht="26" x14ac:dyDescent="0.35">
      <c r="A47" s="110" t="s">
        <v>15</v>
      </c>
      <c r="B47" s="138"/>
      <c r="C47" s="138"/>
      <c r="D47" s="111"/>
    </row>
    <row r="48" spans="1:8" ht="16.5" x14ac:dyDescent="0.35">
      <c r="A48" s="108" t="s">
        <v>333</v>
      </c>
      <c r="B48" s="115" t="s">
        <v>292</v>
      </c>
      <c r="C48" s="44"/>
      <c r="D48" s="135">
        <v>15900000</v>
      </c>
    </row>
    <row r="49" spans="1:8" x14ac:dyDescent="0.35">
      <c r="A49" s="143" t="s">
        <v>104</v>
      </c>
      <c r="B49" s="144"/>
      <c r="C49" s="144"/>
      <c r="D49" s="145"/>
    </row>
    <row r="50" spans="1:8" ht="26" x14ac:dyDescent="0.35">
      <c r="A50" s="108" t="s">
        <v>331</v>
      </c>
      <c r="B50" s="115" t="s">
        <v>264</v>
      </c>
      <c r="C50" s="44"/>
      <c r="D50" s="135">
        <v>24700000</v>
      </c>
    </row>
    <row r="51" spans="1:8" ht="39" x14ac:dyDescent="0.35">
      <c r="A51" s="108" t="s">
        <v>332</v>
      </c>
      <c r="B51" s="115" t="s">
        <v>261</v>
      </c>
      <c r="C51" s="44"/>
      <c r="D51" s="136">
        <v>2760000</v>
      </c>
    </row>
    <row r="52" spans="1:8" ht="51" customHeight="1" x14ac:dyDescent="0.35">
      <c r="A52" s="183" t="s">
        <v>10</v>
      </c>
      <c r="B52" s="183"/>
      <c r="C52" s="183"/>
      <c r="D52" s="183"/>
      <c r="E52" s="183" t="s">
        <v>10</v>
      </c>
      <c r="F52" s="183"/>
      <c r="G52" s="183"/>
      <c r="H52" s="183"/>
    </row>
    <row r="53" spans="1:8" ht="33" customHeight="1" x14ac:dyDescent="0.35">
      <c r="A53" s="175" t="s">
        <v>349</v>
      </c>
      <c r="B53" s="175"/>
      <c r="C53" s="175"/>
      <c r="D53" s="175"/>
      <c r="E53" s="175" t="s">
        <v>349</v>
      </c>
      <c r="F53" s="175"/>
      <c r="G53" s="175"/>
      <c r="H53" s="175"/>
    </row>
    <row r="54" spans="1:8" x14ac:dyDescent="0.35">
      <c r="A54" s="175" t="s">
        <v>355</v>
      </c>
      <c r="B54" s="175"/>
      <c r="C54" s="175"/>
      <c r="D54" s="175"/>
      <c r="E54" s="175" t="s">
        <v>355</v>
      </c>
      <c r="F54" s="175"/>
      <c r="G54" s="175"/>
      <c r="H54" s="175"/>
    </row>
    <row r="55" spans="1:8" x14ac:dyDescent="0.35">
      <c r="A55" s="175"/>
      <c r="B55" s="175"/>
      <c r="C55" s="175"/>
      <c r="D55" s="175"/>
      <c r="E55" s="175"/>
      <c r="F55" s="175"/>
      <c r="G55" s="175"/>
      <c r="H55" s="175"/>
    </row>
    <row r="56" spans="1:8" x14ac:dyDescent="0.35">
      <c r="A56" s="175"/>
      <c r="B56" s="175"/>
      <c r="C56" s="175"/>
      <c r="D56" s="175"/>
      <c r="E56" s="175"/>
      <c r="F56" s="175"/>
      <c r="G56" s="175"/>
      <c r="H56" s="175"/>
    </row>
    <row r="57" spans="1:8" x14ac:dyDescent="0.35">
      <c r="A57" s="175"/>
      <c r="B57" s="175"/>
      <c r="C57" s="175"/>
      <c r="D57" s="175"/>
      <c r="E57" s="175"/>
      <c r="F57" s="175"/>
      <c r="G57" s="175"/>
      <c r="H57" s="175"/>
    </row>
    <row r="58" spans="1:8" x14ac:dyDescent="0.35">
      <c r="A58" s="175"/>
      <c r="B58" s="175"/>
      <c r="C58" s="175"/>
      <c r="D58" s="175"/>
      <c r="E58" s="175"/>
      <c r="F58" s="175"/>
      <c r="G58" s="175"/>
      <c r="H58" s="175"/>
    </row>
  </sheetData>
  <mergeCells count="23">
    <mergeCell ref="A53:D53"/>
    <mergeCell ref="E53:H53"/>
    <mergeCell ref="E3:H3"/>
    <mergeCell ref="E4:E5"/>
    <mergeCell ref="F4:F5"/>
    <mergeCell ref="G4:G5"/>
    <mergeCell ref="H4:H5"/>
    <mergeCell ref="A54:D58"/>
    <mergeCell ref="E54:H58"/>
    <mergeCell ref="B1:D1"/>
    <mergeCell ref="A3:D3"/>
    <mergeCell ref="D4:D5"/>
    <mergeCell ref="A4:A5"/>
    <mergeCell ref="B4:B5"/>
    <mergeCell ref="C4:C5"/>
    <mergeCell ref="E6:H6"/>
    <mergeCell ref="E25:H25"/>
    <mergeCell ref="A52:D52"/>
    <mergeCell ref="A6:D6"/>
    <mergeCell ref="A25:D25"/>
    <mergeCell ref="A34:D34"/>
    <mergeCell ref="E34:H34"/>
    <mergeCell ref="E52:H52"/>
  </mergeCells>
  <phoneticPr fontId="32" type="noConversion"/>
  <pageMargins left="0.68627450980392157" right="0.25" top="0.75" bottom="0.75" header="0.3" footer="0.3"/>
  <pageSetup paperSize="8" scale="5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2"/>
  <dimension ref="A1:B14"/>
  <sheetViews>
    <sheetView view="pageBreakPreview" topLeftCell="A9" zoomScale="80" zoomScaleNormal="100" zoomScaleSheetLayoutView="80" workbookViewId="0">
      <selection activeCell="K3" sqref="K3"/>
    </sheetView>
  </sheetViews>
  <sheetFormatPr defaultRowHeight="14.5" x14ac:dyDescent="0.35"/>
  <cols>
    <col min="1" max="1" width="52.54296875" bestFit="1" customWidth="1"/>
    <col min="2" max="2" width="36.54296875" bestFit="1" customWidth="1"/>
  </cols>
  <sheetData>
    <row r="1" spans="1:2" ht="101.4" customHeight="1" thickBot="1" x14ac:dyDescent="0.4">
      <c r="A1" s="5" t="s">
        <v>118</v>
      </c>
      <c r="B1" s="165" t="str">
        <f>Ūdenssaimniec_ESOŠS_VĒRTĒJUMS!C1</f>
        <v>RĪGAS PILSĒTA</v>
      </c>
    </row>
    <row r="2" spans="1:2" x14ac:dyDescent="0.35">
      <c r="A2" s="3"/>
      <c r="B2" s="4"/>
    </row>
    <row r="3" spans="1:2" ht="30.65" customHeight="1" x14ac:dyDescent="0.35">
      <c r="A3" s="192" t="s">
        <v>84</v>
      </c>
      <c r="B3" s="193"/>
    </row>
    <row r="4" spans="1:2" ht="58" x14ac:dyDescent="0.35">
      <c r="A4" s="36" t="s">
        <v>81</v>
      </c>
      <c r="B4" s="102" t="s">
        <v>125</v>
      </c>
    </row>
    <row r="5" spans="1:2" ht="72.5" x14ac:dyDescent="0.35">
      <c r="A5" s="36" t="s">
        <v>82</v>
      </c>
      <c r="B5" s="102" t="s">
        <v>286</v>
      </c>
    </row>
    <row r="6" spans="1:2" ht="122.4" customHeight="1" x14ac:dyDescent="0.35">
      <c r="A6" s="36" t="s">
        <v>109</v>
      </c>
      <c r="B6" s="102" t="s">
        <v>341</v>
      </c>
    </row>
    <row r="7" spans="1:2" ht="38.4" customHeight="1" x14ac:dyDescent="0.35">
      <c r="A7" s="36" t="s">
        <v>92</v>
      </c>
      <c r="B7" s="93" t="s">
        <v>137</v>
      </c>
    </row>
    <row r="8" spans="1:2" ht="25.25" customHeight="1" x14ac:dyDescent="0.35">
      <c r="A8" s="36" t="s">
        <v>91</v>
      </c>
      <c r="B8" s="93" t="s">
        <v>137</v>
      </c>
    </row>
    <row r="9" spans="1:2" ht="45.65" customHeight="1" x14ac:dyDescent="0.35">
      <c r="A9" s="192" t="s">
        <v>80</v>
      </c>
      <c r="B9" s="193"/>
    </row>
    <row r="10" spans="1:2" ht="72.5" x14ac:dyDescent="0.35">
      <c r="A10" s="29" t="s">
        <v>78</v>
      </c>
      <c r="B10" s="102" t="s">
        <v>285</v>
      </c>
    </row>
    <row r="11" spans="1:2" ht="41.4" customHeight="1" x14ac:dyDescent="0.35">
      <c r="A11" s="29" t="s">
        <v>110</v>
      </c>
      <c r="B11" s="103" t="s">
        <v>136</v>
      </c>
    </row>
    <row r="12" spans="1:2" ht="70.25" customHeight="1" x14ac:dyDescent="0.35">
      <c r="A12" s="29" t="s">
        <v>79</v>
      </c>
      <c r="B12" s="102" t="s">
        <v>131</v>
      </c>
    </row>
    <row r="13" spans="1:2" ht="51" customHeight="1" x14ac:dyDescent="0.35">
      <c r="A13" s="29" t="s">
        <v>111</v>
      </c>
      <c r="B13" s="172" t="s">
        <v>136</v>
      </c>
    </row>
    <row r="14" spans="1:2" ht="72.5" x14ac:dyDescent="0.35">
      <c r="A14" s="40" t="s">
        <v>93</v>
      </c>
      <c r="B14" s="63" t="s">
        <v>135</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3">
    <pageSetUpPr fitToPage="1"/>
  </sheetPr>
  <dimension ref="A1:J75"/>
  <sheetViews>
    <sheetView view="pageBreakPreview" zoomScale="60" zoomScaleNormal="80" zoomScalePageLayoutView="70" workbookViewId="0">
      <selection activeCell="G7" sqref="G7"/>
    </sheetView>
  </sheetViews>
  <sheetFormatPr defaultRowHeight="14.5" x14ac:dyDescent="0.35"/>
  <cols>
    <col min="1" max="1" width="7.36328125" style="51" bestFit="1" customWidth="1"/>
    <col min="2" max="2" width="40.54296875" style="1" customWidth="1"/>
    <col min="3" max="3" width="35.6328125" customWidth="1"/>
    <col min="4" max="4" width="23.08984375" customWidth="1"/>
    <col min="5" max="5" width="20.54296875" customWidth="1"/>
    <col min="6" max="6" width="17.453125" customWidth="1"/>
    <col min="7" max="7" width="16.6328125" customWidth="1"/>
    <col min="8" max="8" width="18.54296875" customWidth="1"/>
    <col min="9" max="9" width="19" customWidth="1"/>
    <col min="10" max="10" width="39" customWidth="1"/>
    <col min="11" max="11" width="42.453125" customWidth="1"/>
    <col min="12" max="12" width="22.54296875" customWidth="1"/>
  </cols>
  <sheetData>
    <row r="1" spans="1:7" ht="49.5" customHeight="1" thickBot="1" x14ac:dyDescent="0.4">
      <c r="B1" s="5" t="s">
        <v>118</v>
      </c>
      <c r="C1" s="201" t="s">
        <v>352</v>
      </c>
      <c r="D1" s="202"/>
      <c r="E1" s="202"/>
    </row>
    <row r="2" spans="1:7" ht="21.75" customHeight="1" x14ac:dyDescent="0.35">
      <c r="B2" s="3"/>
      <c r="C2" s="4"/>
      <c r="D2" s="4"/>
      <c r="E2" s="4"/>
    </row>
    <row r="3" spans="1:7" s="2" customFormat="1" ht="18" customHeight="1" x14ac:dyDescent="0.35">
      <c r="A3" s="52"/>
      <c r="B3" s="178" t="s">
        <v>20</v>
      </c>
      <c r="C3" s="178"/>
      <c r="D3" s="178"/>
      <c r="E3" s="178"/>
    </row>
    <row r="4" spans="1:7" s="2" customFormat="1" ht="36" customHeight="1" x14ac:dyDescent="0.35">
      <c r="A4" s="52"/>
      <c r="B4" s="49" t="s">
        <v>133</v>
      </c>
      <c r="C4" s="56">
        <v>677295</v>
      </c>
      <c r="D4" s="42"/>
      <c r="E4" s="42"/>
    </row>
    <row r="5" spans="1:7" ht="29.4" customHeight="1" x14ac:dyDescent="0.35">
      <c r="B5" s="12" t="s">
        <v>134</v>
      </c>
      <c r="C5" s="56">
        <v>668724</v>
      </c>
      <c r="D5" s="16"/>
      <c r="E5" s="10"/>
      <c r="F5" s="166"/>
    </row>
    <row r="6" spans="1:7" ht="29" x14ac:dyDescent="0.35">
      <c r="B6" s="11" t="s">
        <v>343</v>
      </c>
      <c r="C6" s="56">
        <v>13795</v>
      </c>
      <c r="D6" s="16"/>
      <c r="E6" s="6"/>
      <c r="F6" s="24"/>
      <c r="G6" s="166"/>
    </row>
    <row r="7" spans="1:7" x14ac:dyDescent="0.35">
      <c r="B7" s="11" t="s">
        <v>21</v>
      </c>
      <c r="C7" s="56">
        <v>636865</v>
      </c>
      <c r="D7" s="17">
        <f>C7/C5</f>
        <v>0.95235852160233514</v>
      </c>
      <c r="E7" s="6"/>
      <c r="F7" s="24"/>
    </row>
    <row r="8" spans="1:7" ht="29" x14ac:dyDescent="0.35">
      <c r="B8" s="11" t="s">
        <v>22</v>
      </c>
      <c r="C8" s="56">
        <v>651562</v>
      </c>
      <c r="D8" s="17">
        <f>C8/C5</f>
        <v>0.97433619849145536</v>
      </c>
      <c r="E8" s="7"/>
      <c r="F8" s="155"/>
      <c r="G8" s="166"/>
    </row>
    <row r="9" spans="1:7" ht="39" x14ac:dyDescent="0.35">
      <c r="B9" s="14"/>
      <c r="C9" s="8"/>
      <c r="D9" s="15" t="s">
        <v>73</v>
      </c>
      <c r="E9" s="15" t="s">
        <v>74</v>
      </c>
      <c r="F9" s="33"/>
    </row>
    <row r="10" spans="1:7" ht="15.5" x14ac:dyDescent="0.35">
      <c r="B10" s="12" t="s">
        <v>23</v>
      </c>
      <c r="C10" s="104">
        <f>C11+C12</f>
        <v>1177</v>
      </c>
      <c r="D10" s="56">
        <v>392</v>
      </c>
      <c r="E10" s="56">
        <v>709</v>
      </c>
      <c r="F10" s="24"/>
    </row>
    <row r="11" spans="1:7" x14ac:dyDescent="0.35">
      <c r="B11" s="11" t="s">
        <v>24</v>
      </c>
      <c r="C11" s="104">
        <v>1043</v>
      </c>
      <c r="D11" s="56">
        <v>377</v>
      </c>
      <c r="E11" s="56">
        <v>659</v>
      </c>
      <c r="F11" s="24"/>
    </row>
    <row r="12" spans="1:7" x14ac:dyDescent="0.35">
      <c r="B12" s="11" t="s">
        <v>25</v>
      </c>
      <c r="C12" s="104">
        <v>134</v>
      </c>
      <c r="D12" s="56">
        <v>15</v>
      </c>
      <c r="E12" s="56">
        <v>50</v>
      </c>
      <c r="F12" s="24"/>
    </row>
    <row r="13" spans="1:7" x14ac:dyDescent="0.35">
      <c r="B13" s="76" t="s">
        <v>299</v>
      </c>
      <c r="C13" s="93">
        <v>241</v>
      </c>
      <c r="D13" s="16"/>
      <c r="E13" s="16"/>
      <c r="F13" s="24"/>
    </row>
    <row r="14" spans="1:7" x14ac:dyDescent="0.35">
      <c r="B14" s="76" t="s">
        <v>298</v>
      </c>
      <c r="C14" s="147">
        <v>10.3</v>
      </c>
      <c r="D14" s="16"/>
      <c r="E14" s="16"/>
      <c r="F14" s="24"/>
    </row>
    <row r="15" spans="1:7" ht="15.5" x14ac:dyDescent="0.35">
      <c r="B15" s="13" t="s">
        <v>26</v>
      </c>
      <c r="C15" s="56">
        <v>85</v>
      </c>
      <c r="D15" s="16"/>
      <c r="E15" s="16"/>
      <c r="F15" s="24"/>
    </row>
    <row r="16" spans="1:7" x14ac:dyDescent="0.35">
      <c r="B16" s="11" t="s">
        <v>27</v>
      </c>
      <c r="C16" s="56">
        <v>30</v>
      </c>
      <c r="D16" s="16"/>
      <c r="E16" s="16"/>
      <c r="F16" s="24"/>
    </row>
    <row r="17" spans="2:9" x14ac:dyDescent="0.35">
      <c r="B17" s="50" t="s">
        <v>28</v>
      </c>
      <c r="C17" s="56">
        <v>21</v>
      </c>
      <c r="D17" s="16"/>
      <c r="E17" s="16"/>
      <c r="F17" s="24"/>
    </row>
    <row r="18" spans="2:9" ht="15.5" x14ac:dyDescent="0.35">
      <c r="B18" s="12" t="s">
        <v>344</v>
      </c>
      <c r="C18" s="54">
        <v>1420</v>
      </c>
      <c r="D18" s="34"/>
      <c r="E18" s="34"/>
      <c r="F18" s="33"/>
    </row>
    <row r="19" spans="2:9" ht="15.5" x14ac:dyDescent="0.35">
      <c r="B19" s="12" t="s">
        <v>112</v>
      </c>
      <c r="C19" s="53">
        <v>22</v>
      </c>
      <c r="D19" s="34"/>
      <c r="E19" s="34"/>
      <c r="F19" s="33"/>
    </row>
    <row r="20" spans="2:9" ht="263.39999999999998" customHeight="1" x14ac:dyDescent="0.35">
      <c r="B20" s="18" t="s">
        <v>75</v>
      </c>
      <c r="C20" s="57" t="s">
        <v>297</v>
      </c>
      <c r="D20" s="16"/>
      <c r="E20" s="16"/>
      <c r="F20" s="24"/>
    </row>
    <row r="21" spans="2:9" ht="246.75" customHeight="1" x14ac:dyDescent="0.35">
      <c r="B21" s="18" t="s">
        <v>119</v>
      </c>
      <c r="C21" s="58" t="s">
        <v>304</v>
      </c>
      <c r="D21" s="16"/>
      <c r="E21" s="16"/>
      <c r="F21" s="24"/>
    </row>
    <row r="22" spans="2:9" ht="46.5" x14ac:dyDescent="0.35">
      <c r="B22" s="18" t="s">
        <v>69</v>
      </c>
      <c r="C22" s="59">
        <v>2</v>
      </c>
      <c r="D22" s="34"/>
      <c r="E22" s="34"/>
      <c r="F22" s="33"/>
      <c r="I22" s="24"/>
    </row>
    <row r="23" spans="2:9" ht="31" x14ac:dyDescent="0.35">
      <c r="B23" s="18" t="s">
        <v>70</v>
      </c>
      <c r="C23" s="60">
        <v>27037046.920000002</v>
      </c>
      <c r="D23" s="16"/>
      <c r="E23" s="16"/>
      <c r="I23" s="24"/>
    </row>
    <row r="24" spans="2:9" ht="159.5" x14ac:dyDescent="0.35">
      <c r="B24" s="18" t="s">
        <v>83</v>
      </c>
      <c r="C24" s="61" t="s">
        <v>132</v>
      </c>
      <c r="D24" s="16"/>
      <c r="E24" s="16"/>
    </row>
    <row r="25" spans="2:9" ht="15.5" x14ac:dyDescent="0.35">
      <c r="B25" s="200" t="s">
        <v>56</v>
      </c>
      <c r="C25" s="200"/>
      <c r="D25" s="200"/>
      <c r="E25" s="200"/>
      <c r="I25" s="24"/>
    </row>
    <row r="26" spans="2:9" ht="31" x14ac:dyDescent="0.35">
      <c r="B26" s="12" t="s">
        <v>143</v>
      </c>
      <c r="C26" s="56">
        <v>677295</v>
      </c>
      <c r="D26" s="16"/>
      <c r="E26" s="10"/>
    </row>
    <row r="27" spans="2:9" x14ac:dyDescent="0.35">
      <c r="B27" s="11" t="s">
        <v>257</v>
      </c>
      <c r="C27" s="106" t="s">
        <v>256</v>
      </c>
      <c r="D27" s="16"/>
      <c r="E27" s="6"/>
    </row>
    <row r="28" spans="2:9" x14ac:dyDescent="0.35">
      <c r="B28" s="11" t="s">
        <v>21</v>
      </c>
      <c r="C28" s="56">
        <v>657897</v>
      </c>
      <c r="D28" s="17">
        <f>C28/C26</f>
        <v>0.97135959958363782</v>
      </c>
      <c r="E28" s="6"/>
    </row>
    <row r="29" spans="2:9" ht="29" x14ac:dyDescent="0.35">
      <c r="B29" s="11" t="s">
        <v>22</v>
      </c>
      <c r="C29" s="56">
        <v>663924</v>
      </c>
      <c r="D29" s="17">
        <f>C29/C26</f>
        <v>0.98025823311850824</v>
      </c>
      <c r="E29" s="7"/>
    </row>
    <row r="30" spans="2:9" ht="39" x14ac:dyDescent="0.35">
      <c r="B30" s="14"/>
      <c r="C30" s="8"/>
      <c r="D30" s="15" t="s">
        <v>73</v>
      </c>
      <c r="E30" s="15" t="s">
        <v>74</v>
      </c>
      <c r="F30" s="33"/>
    </row>
    <row r="31" spans="2:9" ht="19.25" customHeight="1" x14ac:dyDescent="0.35">
      <c r="B31" s="12" t="s">
        <v>57</v>
      </c>
      <c r="C31" s="53">
        <v>1462</v>
      </c>
      <c r="D31" s="54">
        <v>610</v>
      </c>
      <c r="E31" s="54">
        <v>1023</v>
      </c>
    </row>
    <row r="32" spans="2:9" ht="19.25" customHeight="1" x14ac:dyDescent="0.35">
      <c r="B32" s="12" t="s">
        <v>344</v>
      </c>
      <c r="C32" s="54">
        <v>3170</v>
      </c>
      <c r="D32" s="34"/>
      <c r="E32" s="35"/>
    </row>
    <row r="33" spans="1:10" ht="37.25" customHeight="1" x14ac:dyDescent="0.35">
      <c r="B33" s="12" t="s">
        <v>113</v>
      </c>
      <c r="C33" s="55">
        <v>12.12</v>
      </c>
      <c r="D33" s="34"/>
      <c r="E33" s="35"/>
    </row>
    <row r="34" spans="1:10" ht="70.75" customHeight="1" x14ac:dyDescent="0.35">
      <c r="A34" s="62" t="s">
        <v>203</v>
      </c>
      <c r="B34" s="32" t="s">
        <v>60</v>
      </c>
      <c r="C34" s="20" t="s">
        <v>30</v>
      </c>
      <c r="D34" s="20" t="s">
        <v>31</v>
      </c>
      <c r="E34" s="20" t="s">
        <v>33</v>
      </c>
      <c r="F34" s="20" t="s">
        <v>58</v>
      </c>
      <c r="G34" s="20" t="s">
        <v>34</v>
      </c>
      <c r="H34" s="20" t="s">
        <v>44</v>
      </c>
      <c r="I34" s="20" t="s">
        <v>62</v>
      </c>
      <c r="J34" s="20" t="s">
        <v>192</v>
      </c>
    </row>
    <row r="35" spans="1:10" ht="30" customHeight="1" x14ac:dyDescent="0.35">
      <c r="A35" s="62" t="s">
        <v>193</v>
      </c>
      <c r="B35" s="197" t="s">
        <v>144</v>
      </c>
      <c r="C35" s="198"/>
      <c r="D35" s="198"/>
      <c r="E35" s="198"/>
      <c r="F35" s="198"/>
      <c r="G35" s="198"/>
      <c r="H35" s="198"/>
      <c r="I35" s="198"/>
      <c r="J35" s="199"/>
    </row>
    <row r="36" spans="1:10" ht="29" x14ac:dyDescent="0.35">
      <c r="A36" s="62" t="s">
        <v>194</v>
      </c>
      <c r="B36" s="63" t="s">
        <v>177</v>
      </c>
      <c r="C36" s="64" t="s">
        <v>126</v>
      </c>
      <c r="D36" s="64" t="s">
        <v>163</v>
      </c>
      <c r="E36" s="70">
        <v>20160</v>
      </c>
      <c r="F36" s="64">
        <v>7250000</v>
      </c>
      <c r="G36" s="64">
        <v>60</v>
      </c>
      <c r="H36" s="203" t="s">
        <v>255</v>
      </c>
      <c r="I36" s="68">
        <v>3845014.06</v>
      </c>
      <c r="J36" s="63" t="s">
        <v>186</v>
      </c>
    </row>
    <row r="37" spans="1:10" ht="29" x14ac:dyDescent="0.35">
      <c r="A37" s="62" t="s">
        <v>195</v>
      </c>
      <c r="B37" s="63" t="s">
        <v>178</v>
      </c>
      <c r="C37" s="64" t="s">
        <v>126</v>
      </c>
      <c r="D37" s="64" t="s">
        <v>179</v>
      </c>
      <c r="E37" s="70">
        <v>10008</v>
      </c>
      <c r="F37" s="64">
        <v>3110000</v>
      </c>
      <c r="G37" s="64">
        <v>60</v>
      </c>
      <c r="H37" s="204"/>
      <c r="I37" s="64">
        <v>575042</v>
      </c>
      <c r="J37" s="63" t="s">
        <v>187</v>
      </c>
    </row>
    <row r="38" spans="1:10" ht="29" x14ac:dyDescent="0.35">
      <c r="A38" s="62" t="s">
        <v>196</v>
      </c>
      <c r="B38" s="65" t="s">
        <v>180</v>
      </c>
      <c r="C38" s="64" t="s">
        <v>126</v>
      </c>
      <c r="D38" s="64" t="s">
        <v>165</v>
      </c>
      <c r="E38" s="70">
        <v>9600</v>
      </c>
      <c r="F38" s="64">
        <v>280000</v>
      </c>
      <c r="G38" s="64">
        <v>30</v>
      </c>
      <c r="H38" s="204"/>
      <c r="I38" s="68">
        <v>178078.43</v>
      </c>
      <c r="J38" s="63" t="s">
        <v>188</v>
      </c>
    </row>
    <row r="39" spans="1:10" ht="29" x14ac:dyDescent="0.35">
      <c r="A39" s="62" t="s">
        <v>197</v>
      </c>
      <c r="B39" s="63" t="s">
        <v>181</v>
      </c>
      <c r="C39" s="64" t="s">
        <v>126</v>
      </c>
      <c r="D39" s="64" t="s">
        <v>167</v>
      </c>
      <c r="E39" s="70">
        <v>16800</v>
      </c>
      <c r="F39" s="64">
        <v>1680000</v>
      </c>
      <c r="G39" s="64">
        <v>75</v>
      </c>
      <c r="H39" s="204"/>
      <c r="I39" s="68">
        <v>512677.97</v>
      </c>
      <c r="J39" s="63" t="s">
        <v>189</v>
      </c>
    </row>
    <row r="40" spans="1:10" ht="29" x14ac:dyDescent="0.35">
      <c r="A40" s="62" t="s">
        <v>198</v>
      </c>
      <c r="B40" s="63" t="s">
        <v>182</v>
      </c>
      <c r="C40" s="64" t="s">
        <v>126</v>
      </c>
      <c r="D40" s="64" t="s">
        <v>169</v>
      </c>
      <c r="E40" s="70">
        <v>17520</v>
      </c>
      <c r="F40" s="64">
        <v>3580000</v>
      </c>
      <c r="G40" s="64">
        <v>60</v>
      </c>
      <c r="H40" s="204"/>
      <c r="I40" s="203">
        <v>2613468</v>
      </c>
      <c r="J40" s="63" t="s">
        <v>190</v>
      </c>
    </row>
    <row r="41" spans="1:10" ht="29" x14ac:dyDescent="0.35">
      <c r="A41" s="62" t="s">
        <v>199</v>
      </c>
      <c r="B41" s="65" t="s">
        <v>183</v>
      </c>
      <c r="C41" s="64" t="s">
        <v>126</v>
      </c>
      <c r="D41" s="64" t="s">
        <v>146</v>
      </c>
      <c r="E41" s="70">
        <v>26400</v>
      </c>
      <c r="F41" s="64">
        <v>4590000</v>
      </c>
      <c r="G41" s="64">
        <v>30</v>
      </c>
      <c r="H41" s="204"/>
      <c r="I41" s="205"/>
      <c r="J41" s="63" t="s">
        <v>191</v>
      </c>
    </row>
    <row r="42" spans="1:10" ht="58" x14ac:dyDescent="0.35">
      <c r="A42" s="62" t="s">
        <v>200</v>
      </c>
      <c r="B42" s="65" t="s">
        <v>184</v>
      </c>
      <c r="C42" s="64" t="s">
        <v>126</v>
      </c>
      <c r="D42" s="64" t="s">
        <v>185</v>
      </c>
      <c r="E42" s="70">
        <v>22000</v>
      </c>
      <c r="F42" s="64">
        <v>6440000</v>
      </c>
      <c r="G42" s="64">
        <v>50</v>
      </c>
      <c r="H42" s="205"/>
      <c r="I42" s="64" t="s">
        <v>216</v>
      </c>
      <c r="J42" s="63" t="s">
        <v>306</v>
      </c>
    </row>
    <row r="43" spans="1:10" ht="29" x14ac:dyDescent="0.35">
      <c r="A43" s="62" t="s">
        <v>201</v>
      </c>
      <c r="B43" s="66" t="s">
        <v>210</v>
      </c>
      <c r="C43" s="64" t="s">
        <v>126</v>
      </c>
      <c r="D43" s="67" t="s">
        <v>147</v>
      </c>
      <c r="E43" s="70">
        <v>150000</v>
      </c>
      <c r="F43" s="64">
        <v>19750000</v>
      </c>
      <c r="G43" s="64">
        <v>50</v>
      </c>
      <c r="H43" s="69">
        <v>80</v>
      </c>
      <c r="I43" s="64">
        <v>791281</v>
      </c>
      <c r="J43" s="63" t="s">
        <v>247</v>
      </c>
    </row>
    <row r="44" spans="1:10" ht="58" x14ac:dyDescent="0.35">
      <c r="A44" s="62" t="s">
        <v>218</v>
      </c>
      <c r="B44" s="32" t="s">
        <v>64</v>
      </c>
      <c r="C44" s="20" t="s">
        <v>30</v>
      </c>
      <c r="D44" s="20" t="s">
        <v>31</v>
      </c>
      <c r="E44" s="20" t="s">
        <v>33</v>
      </c>
      <c r="F44" s="20" t="s">
        <v>65</v>
      </c>
      <c r="G44" s="20" t="s">
        <v>34</v>
      </c>
      <c r="H44" s="20" t="s">
        <v>44</v>
      </c>
      <c r="I44" s="20" t="s">
        <v>63</v>
      </c>
    </row>
    <row r="45" spans="1:10" ht="58" x14ac:dyDescent="0.35">
      <c r="A45" s="62" t="s">
        <v>219</v>
      </c>
      <c r="B45" s="71" t="s">
        <v>173</v>
      </c>
      <c r="C45" s="64" t="s">
        <v>126</v>
      </c>
      <c r="D45" s="64" t="s">
        <v>174</v>
      </c>
      <c r="E45" s="64">
        <v>28000</v>
      </c>
      <c r="F45" s="64">
        <v>10300000</v>
      </c>
      <c r="G45" s="64">
        <v>10</v>
      </c>
      <c r="H45" s="64">
        <v>18</v>
      </c>
      <c r="I45" s="64" t="s">
        <v>216</v>
      </c>
    </row>
    <row r="46" spans="1:10" ht="29" x14ac:dyDescent="0.35">
      <c r="A46" s="62" t="s">
        <v>220</v>
      </c>
      <c r="B46" s="72" t="s">
        <v>175</v>
      </c>
      <c r="C46" s="64" t="s">
        <v>126</v>
      </c>
      <c r="D46" s="64" t="s">
        <v>176</v>
      </c>
      <c r="E46" s="64">
        <v>150000</v>
      </c>
      <c r="F46" s="64">
        <v>18782000</v>
      </c>
      <c r="G46" s="64">
        <v>65</v>
      </c>
      <c r="H46" s="69">
        <v>80</v>
      </c>
      <c r="I46" s="68">
        <v>9029681.6799999997</v>
      </c>
    </row>
    <row r="47" spans="1:10" ht="58" x14ac:dyDescent="0.35">
      <c r="A47" s="62" t="s">
        <v>202</v>
      </c>
      <c r="B47" s="32" t="s">
        <v>121</v>
      </c>
      <c r="C47" s="20" t="s">
        <v>30</v>
      </c>
      <c r="D47" s="20" t="s">
        <v>31</v>
      </c>
      <c r="E47" s="20" t="s">
        <v>33</v>
      </c>
      <c r="F47" s="20" t="s">
        <v>65</v>
      </c>
      <c r="G47" s="20" t="s">
        <v>34</v>
      </c>
      <c r="H47" s="20" t="s">
        <v>44</v>
      </c>
      <c r="I47" s="20" t="s">
        <v>63</v>
      </c>
    </row>
    <row r="48" spans="1:10" ht="15.5" x14ac:dyDescent="0.35">
      <c r="A48" s="62" t="s">
        <v>204</v>
      </c>
      <c r="B48" s="210" t="s">
        <v>122</v>
      </c>
      <c r="C48" s="211"/>
      <c r="D48" s="211"/>
      <c r="E48" s="211"/>
      <c r="F48" s="211"/>
      <c r="G48" s="211"/>
      <c r="H48" s="211"/>
      <c r="I48" s="212"/>
    </row>
    <row r="49" spans="1:9" x14ac:dyDescent="0.35">
      <c r="A49" s="62" t="s">
        <v>234</v>
      </c>
      <c r="B49" s="207" t="s">
        <v>144</v>
      </c>
      <c r="C49" s="208"/>
      <c r="D49" s="208"/>
      <c r="E49" s="208"/>
      <c r="F49" s="208"/>
      <c r="G49" s="208"/>
      <c r="H49" s="208"/>
      <c r="I49" s="209"/>
    </row>
    <row r="50" spans="1:9" ht="58" x14ac:dyDescent="0.35">
      <c r="A50" s="62" t="s">
        <v>235</v>
      </c>
      <c r="B50" s="73" t="s">
        <v>213</v>
      </c>
      <c r="C50" s="64" t="s">
        <v>126</v>
      </c>
      <c r="D50" s="64" t="s">
        <v>163</v>
      </c>
      <c r="E50" s="64">
        <v>28000</v>
      </c>
      <c r="F50" s="64">
        <v>10300000</v>
      </c>
      <c r="G50" s="64">
        <v>20</v>
      </c>
      <c r="H50" s="206" t="s">
        <v>248</v>
      </c>
      <c r="I50" s="64" t="s">
        <v>216</v>
      </c>
    </row>
    <row r="51" spans="1:9" ht="58" x14ac:dyDescent="0.35">
      <c r="A51" s="62" t="s">
        <v>236</v>
      </c>
      <c r="B51" s="73" t="s">
        <v>164</v>
      </c>
      <c r="C51" s="64" t="s">
        <v>126</v>
      </c>
      <c r="D51" s="64" t="s">
        <v>165</v>
      </c>
      <c r="E51" s="64">
        <v>9600</v>
      </c>
      <c r="F51" s="64">
        <v>170000</v>
      </c>
      <c r="G51" s="64">
        <v>50</v>
      </c>
      <c r="H51" s="206"/>
      <c r="I51" s="64" t="s">
        <v>212</v>
      </c>
    </row>
    <row r="52" spans="1:9" ht="58" x14ac:dyDescent="0.35">
      <c r="A52" s="62" t="s">
        <v>237</v>
      </c>
      <c r="B52" s="73" t="s">
        <v>166</v>
      </c>
      <c r="C52" s="64" t="s">
        <v>126</v>
      </c>
      <c r="D52" s="64" t="s">
        <v>167</v>
      </c>
      <c r="E52" s="70">
        <v>16800</v>
      </c>
      <c r="F52" s="64">
        <v>1680000</v>
      </c>
      <c r="G52" s="64">
        <v>60</v>
      </c>
      <c r="H52" s="206"/>
      <c r="I52" s="64" t="s">
        <v>214</v>
      </c>
    </row>
    <row r="53" spans="1:9" ht="29" x14ac:dyDescent="0.35">
      <c r="A53" s="62" t="s">
        <v>238</v>
      </c>
      <c r="B53" s="73" t="s">
        <v>168</v>
      </c>
      <c r="C53" s="64" t="s">
        <v>126</v>
      </c>
      <c r="D53" s="64" t="s">
        <v>169</v>
      </c>
      <c r="E53" s="70">
        <v>18000</v>
      </c>
      <c r="F53" s="64">
        <v>3580000</v>
      </c>
      <c r="G53" s="64">
        <v>30</v>
      </c>
      <c r="H53" s="206"/>
      <c r="I53" s="203" t="s">
        <v>215</v>
      </c>
    </row>
    <row r="54" spans="1:9" ht="29" x14ac:dyDescent="0.35">
      <c r="A54" s="62" t="s">
        <v>239</v>
      </c>
      <c r="B54" s="73" t="s">
        <v>170</v>
      </c>
      <c r="C54" s="64" t="s">
        <v>126</v>
      </c>
      <c r="D54" s="64" t="s">
        <v>146</v>
      </c>
      <c r="E54" s="70">
        <v>31920</v>
      </c>
      <c r="F54" s="64">
        <v>4590000</v>
      </c>
      <c r="G54" s="64">
        <v>15</v>
      </c>
      <c r="H54" s="206"/>
      <c r="I54" s="205"/>
    </row>
    <row r="55" spans="1:9" ht="58" x14ac:dyDescent="0.35">
      <c r="A55" s="62" t="s">
        <v>221</v>
      </c>
      <c r="B55" s="153" t="s">
        <v>211</v>
      </c>
      <c r="C55" s="64" t="s">
        <v>126</v>
      </c>
      <c r="D55" s="64" t="s">
        <v>171</v>
      </c>
      <c r="E55" s="64">
        <v>200000</v>
      </c>
      <c r="F55" s="64">
        <v>18782000</v>
      </c>
      <c r="G55" s="64">
        <v>40</v>
      </c>
      <c r="H55" s="64">
        <v>74</v>
      </c>
      <c r="I55" s="64" t="s">
        <v>240</v>
      </c>
    </row>
    <row r="56" spans="1:9" ht="15.5" x14ac:dyDescent="0.35">
      <c r="A56" s="62" t="s">
        <v>205</v>
      </c>
      <c r="B56" s="194" t="s">
        <v>123</v>
      </c>
      <c r="C56" s="195"/>
      <c r="D56" s="195"/>
      <c r="E56" s="195"/>
      <c r="F56" s="195"/>
      <c r="G56" s="195"/>
      <c r="H56" s="195"/>
      <c r="I56" s="196"/>
    </row>
    <row r="57" spans="1:9" x14ac:dyDescent="0.35">
      <c r="A57" s="62" t="s">
        <v>222</v>
      </c>
      <c r="B57" s="72" t="s">
        <v>243</v>
      </c>
      <c r="C57" s="64" t="s">
        <v>126</v>
      </c>
      <c r="D57" s="64" t="s">
        <v>150</v>
      </c>
      <c r="E57" s="64">
        <v>13200</v>
      </c>
      <c r="F57" s="64" t="s">
        <v>172</v>
      </c>
      <c r="G57" s="64">
        <v>30</v>
      </c>
      <c r="H57" s="64">
        <v>76</v>
      </c>
      <c r="I57" s="64">
        <v>590859</v>
      </c>
    </row>
    <row r="58" spans="1:9" x14ac:dyDescent="0.35">
      <c r="A58" s="62" t="s">
        <v>223</v>
      </c>
      <c r="B58" s="72" t="s">
        <v>151</v>
      </c>
      <c r="C58" s="64" t="s">
        <v>126</v>
      </c>
      <c r="D58" s="64" t="s">
        <v>152</v>
      </c>
      <c r="E58" s="64">
        <v>10800</v>
      </c>
      <c r="F58" s="64" t="s">
        <v>172</v>
      </c>
      <c r="G58" s="64">
        <v>20</v>
      </c>
      <c r="H58" s="64">
        <v>82</v>
      </c>
      <c r="I58" s="68">
        <v>358473.9</v>
      </c>
    </row>
    <row r="59" spans="1:9" x14ac:dyDescent="0.35">
      <c r="A59" s="62" t="s">
        <v>224</v>
      </c>
      <c r="B59" s="72" t="s">
        <v>153</v>
      </c>
      <c r="C59" s="64" t="s">
        <v>126</v>
      </c>
      <c r="D59" s="64" t="s">
        <v>154</v>
      </c>
      <c r="E59" s="64">
        <v>9600</v>
      </c>
      <c r="F59" s="64" t="s">
        <v>172</v>
      </c>
      <c r="G59" s="64">
        <v>15</v>
      </c>
      <c r="H59" s="64">
        <v>79</v>
      </c>
      <c r="I59" s="64">
        <v>243848</v>
      </c>
    </row>
    <row r="60" spans="1:9" x14ac:dyDescent="0.35">
      <c r="A60" s="62" t="s">
        <v>225</v>
      </c>
      <c r="B60" s="72" t="s">
        <v>217</v>
      </c>
      <c r="C60" s="64" t="s">
        <v>126</v>
      </c>
      <c r="D60" s="64" t="s">
        <v>155</v>
      </c>
      <c r="E60" s="64">
        <v>14400</v>
      </c>
      <c r="F60" s="64" t="s">
        <v>172</v>
      </c>
      <c r="G60" s="64">
        <v>10</v>
      </c>
      <c r="H60" s="64">
        <v>75</v>
      </c>
      <c r="I60" s="68">
        <v>210464.05</v>
      </c>
    </row>
    <row r="61" spans="1:9" x14ac:dyDescent="0.35">
      <c r="A61" s="62" t="s">
        <v>226</v>
      </c>
      <c r="B61" s="72" t="s">
        <v>156</v>
      </c>
      <c r="C61" s="64" t="s">
        <v>126</v>
      </c>
      <c r="D61" s="64" t="s">
        <v>157</v>
      </c>
      <c r="E61" s="64">
        <v>580</v>
      </c>
      <c r="F61" s="64" t="s">
        <v>172</v>
      </c>
      <c r="G61" s="64">
        <v>50</v>
      </c>
      <c r="H61" s="64">
        <v>81</v>
      </c>
      <c r="I61" s="64">
        <v>11212</v>
      </c>
    </row>
    <row r="62" spans="1:9" x14ac:dyDescent="0.35">
      <c r="A62" s="62" t="s">
        <v>227</v>
      </c>
      <c r="B62" s="72" t="s">
        <v>158</v>
      </c>
      <c r="C62" s="64" t="s">
        <v>126</v>
      </c>
      <c r="D62" s="64" t="s">
        <v>159</v>
      </c>
      <c r="E62" s="64">
        <v>1200</v>
      </c>
      <c r="F62" s="64" t="s">
        <v>172</v>
      </c>
      <c r="G62" s="64">
        <v>50</v>
      </c>
      <c r="H62" s="64">
        <v>100</v>
      </c>
      <c r="I62" s="64">
        <v>27433</v>
      </c>
    </row>
    <row r="63" spans="1:9" x14ac:dyDescent="0.35">
      <c r="A63" s="62" t="s">
        <v>228</v>
      </c>
      <c r="B63" s="72" t="s">
        <v>160</v>
      </c>
      <c r="C63" s="64" t="s">
        <v>126</v>
      </c>
      <c r="D63" s="64" t="s">
        <v>161</v>
      </c>
      <c r="E63" s="64">
        <v>1200</v>
      </c>
      <c r="F63" s="64" t="s">
        <v>172</v>
      </c>
      <c r="G63" s="64">
        <v>90</v>
      </c>
      <c r="H63" s="64">
        <v>63</v>
      </c>
      <c r="I63" s="64">
        <v>30291</v>
      </c>
    </row>
    <row r="64" spans="1:9" x14ac:dyDescent="0.35">
      <c r="A64" s="62" t="s">
        <v>229</v>
      </c>
      <c r="B64" s="72" t="s">
        <v>241</v>
      </c>
      <c r="C64" s="64" t="s">
        <v>126</v>
      </c>
      <c r="D64" s="64" t="s">
        <v>162</v>
      </c>
      <c r="E64" s="64">
        <v>1200</v>
      </c>
      <c r="F64" s="64" t="s">
        <v>172</v>
      </c>
      <c r="G64" s="64">
        <v>50</v>
      </c>
      <c r="H64" s="64">
        <v>53</v>
      </c>
      <c r="I64" s="64">
        <v>34560</v>
      </c>
    </row>
    <row r="65" spans="1:9" x14ac:dyDescent="0.35">
      <c r="A65" s="62" t="s">
        <v>230</v>
      </c>
      <c r="B65" s="72" t="s">
        <v>244</v>
      </c>
      <c r="C65" s="64" t="s">
        <v>126</v>
      </c>
      <c r="D65" s="64" t="s">
        <v>145</v>
      </c>
      <c r="E65" s="64">
        <v>1200</v>
      </c>
      <c r="F65" s="64" t="s">
        <v>172</v>
      </c>
      <c r="G65" s="64">
        <v>10</v>
      </c>
      <c r="H65" s="64">
        <v>58</v>
      </c>
      <c r="I65" s="64">
        <v>22328</v>
      </c>
    </row>
    <row r="66" spans="1:9" ht="58" x14ac:dyDescent="0.35">
      <c r="A66" s="62" t="s">
        <v>206</v>
      </c>
      <c r="B66" s="32" t="s">
        <v>59</v>
      </c>
      <c r="C66" s="20" t="s">
        <v>30</v>
      </c>
      <c r="D66" s="20" t="s">
        <v>31</v>
      </c>
      <c r="E66" s="20" t="s">
        <v>61</v>
      </c>
      <c r="F66" s="20" t="s">
        <v>34</v>
      </c>
      <c r="G66" s="20" t="s">
        <v>44</v>
      </c>
      <c r="H66" s="20" t="s">
        <v>66</v>
      </c>
    </row>
    <row r="67" spans="1:9" x14ac:dyDescent="0.35">
      <c r="A67" s="62" t="s">
        <v>207</v>
      </c>
      <c r="B67" s="197" t="s">
        <v>144</v>
      </c>
      <c r="C67" s="198"/>
      <c r="D67" s="198"/>
      <c r="E67" s="198"/>
      <c r="F67" s="198"/>
      <c r="G67" s="198"/>
      <c r="H67" s="199"/>
      <c r="I67" s="21"/>
    </row>
    <row r="68" spans="1:9" ht="58" x14ac:dyDescent="0.35">
      <c r="A68" s="62" t="s">
        <v>231</v>
      </c>
      <c r="B68" s="73" t="s">
        <v>250</v>
      </c>
      <c r="C68" s="64" t="s">
        <v>126</v>
      </c>
      <c r="D68" s="64" t="s">
        <v>145</v>
      </c>
      <c r="E68" s="64">
        <v>2000</v>
      </c>
      <c r="F68" s="64">
        <v>20</v>
      </c>
      <c r="G68" s="64">
        <v>42</v>
      </c>
      <c r="H68" s="64" t="s">
        <v>216</v>
      </c>
      <c r="I68" s="21"/>
    </row>
    <row r="69" spans="1:9" ht="58" x14ac:dyDescent="0.35">
      <c r="A69" s="62" t="s">
        <v>208</v>
      </c>
      <c r="B69" s="73" t="s">
        <v>251</v>
      </c>
      <c r="C69" s="64" t="s">
        <v>126</v>
      </c>
      <c r="D69" s="64" t="s">
        <v>146</v>
      </c>
      <c r="E69" s="64">
        <v>2000</v>
      </c>
      <c r="F69" s="64">
        <v>10</v>
      </c>
      <c r="G69" s="75">
        <v>29</v>
      </c>
      <c r="H69" s="64" t="s">
        <v>215</v>
      </c>
      <c r="I69" s="21"/>
    </row>
    <row r="70" spans="1:9" ht="58" x14ac:dyDescent="0.35">
      <c r="A70" s="62" t="s">
        <v>209</v>
      </c>
      <c r="B70" s="74" t="s">
        <v>252</v>
      </c>
      <c r="C70" s="64" t="s">
        <v>126</v>
      </c>
      <c r="D70" s="64" t="s">
        <v>249</v>
      </c>
      <c r="E70" s="64">
        <v>32000</v>
      </c>
      <c r="F70" s="64">
        <v>65</v>
      </c>
      <c r="G70" s="64">
        <v>90</v>
      </c>
      <c r="H70" s="64" t="s">
        <v>240</v>
      </c>
      <c r="I70" s="2"/>
    </row>
    <row r="71" spans="1:9" ht="58" x14ac:dyDescent="0.35">
      <c r="A71" s="62" t="s">
        <v>232</v>
      </c>
      <c r="B71" s="74" t="s">
        <v>253</v>
      </c>
      <c r="C71" s="64" t="s">
        <v>126</v>
      </c>
      <c r="D71" s="64" t="s">
        <v>148</v>
      </c>
      <c r="E71" s="64">
        <v>10000</v>
      </c>
      <c r="F71" s="64">
        <v>50</v>
      </c>
      <c r="G71" s="64">
        <v>100</v>
      </c>
      <c r="H71" s="64" t="s">
        <v>242</v>
      </c>
    </row>
    <row r="72" spans="1:9" ht="29" x14ac:dyDescent="0.35">
      <c r="A72" s="62" t="s">
        <v>233</v>
      </c>
      <c r="B72" s="74" t="s">
        <v>254</v>
      </c>
      <c r="C72" s="64" t="s">
        <v>126</v>
      </c>
      <c r="D72" s="64" t="s">
        <v>149</v>
      </c>
      <c r="E72" s="64">
        <v>12000</v>
      </c>
      <c r="F72" s="64">
        <v>80</v>
      </c>
      <c r="G72" s="64">
        <v>87</v>
      </c>
      <c r="H72" s="64">
        <v>114383</v>
      </c>
    </row>
    <row r="74" spans="1:9" x14ac:dyDescent="0.35">
      <c r="B74" s="167" t="s">
        <v>342</v>
      </c>
    </row>
    <row r="75" spans="1:9" x14ac:dyDescent="0.35">
      <c r="B75" s="167" t="s">
        <v>345</v>
      </c>
    </row>
  </sheetData>
  <mergeCells count="12">
    <mergeCell ref="B56:I56"/>
    <mergeCell ref="B67:H67"/>
    <mergeCell ref="B25:E25"/>
    <mergeCell ref="C1:E1"/>
    <mergeCell ref="B3:E3"/>
    <mergeCell ref="H36:H42"/>
    <mergeCell ref="H50:H54"/>
    <mergeCell ref="I53:I54"/>
    <mergeCell ref="I40:I41"/>
    <mergeCell ref="B49:I49"/>
    <mergeCell ref="B48:I48"/>
    <mergeCell ref="B35:J35"/>
  </mergeCells>
  <pageMargins left="0.70866141732283472" right="0.70866141732283472" top="0.74803149606299213" bottom="0.74803149606299213" header="0.31496062992125984" footer="0.31496062992125984"/>
  <pageSetup paperSize="312" scale="3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4">
    <pageSetUpPr fitToPage="1"/>
  </sheetPr>
  <dimension ref="A1:L25"/>
  <sheetViews>
    <sheetView view="pageBreakPreview" zoomScale="60" zoomScaleNormal="80" workbookViewId="0">
      <selection activeCell="J8" sqref="J8"/>
    </sheetView>
  </sheetViews>
  <sheetFormatPr defaultRowHeight="14.5" x14ac:dyDescent="0.35"/>
  <cols>
    <col min="1" max="1" width="42" style="1" customWidth="1"/>
    <col min="2" max="2" width="17.54296875" customWidth="1"/>
    <col min="3" max="3" width="24.453125" customWidth="1"/>
    <col min="4" max="4" width="20.54296875" customWidth="1"/>
    <col min="5" max="5" width="15.90625" customWidth="1"/>
    <col min="6" max="6" width="18" customWidth="1"/>
    <col min="7" max="7" width="19.90625" customWidth="1"/>
    <col min="8" max="9" width="16.36328125" customWidth="1"/>
    <col min="10" max="10" width="15.6328125" customWidth="1"/>
    <col min="11" max="11" width="12.6328125" customWidth="1"/>
    <col min="12" max="12" width="17.36328125" customWidth="1"/>
    <col min="13" max="13" width="42.453125" customWidth="1"/>
    <col min="14" max="14" width="22.54296875" customWidth="1"/>
  </cols>
  <sheetData>
    <row r="1" spans="1:12" ht="49.5" customHeight="1" thickBot="1" x14ac:dyDescent="0.4">
      <c r="A1" s="5" t="s">
        <v>118</v>
      </c>
      <c r="B1" s="214" t="str">
        <f>Ūdenssaimniec_ESOŠS_VĒRTĒJUMS!C1</f>
        <v>RĪGAS PILSĒTA</v>
      </c>
      <c r="C1" s="215"/>
      <c r="D1" s="215"/>
      <c r="E1" s="41"/>
      <c r="F1" s="33"/>
      <c r="G1" s="33"/>
    </row>
    <row r="2" spans="1:12" ht="21.75" customHeight="1" x14ac:dyDescent="0.35">
      <c r="A2" s="3"/>
      <c r="B2" s="4"/>
      <c r="C2" s="4"/>
      <c r="D2" s="4"/>
      <c r="E2" s="4"/>
    </row>
    <row r="3" spans="1:12" s="2" customFormat="1" ht="18" customHeight="1" x14ac:dyDescent="0.35">
      <c r="A3" s="178" t="s">
        <v>29</v>
      </c>
      <c r="B3" s="178"/>
      <c r="C3" s="178"/>
      <c r="D3" s="178"/>
      <c r="G3"/>
      <c r="H3"/>
    </row>
    <row r="4" spans="1:12" ht="58" x14ac:dyDescent="0.35">
      <c r="A4" s="23" t="s">
        <v>346</v>
      </c>
      <c r="B4" s="56">
        <f>SUM(B5:B9)</f>
        <v>38839438</v>
      </c>
      <c r="C4" s="16"/>
      <c r="D4" s="10"/>
      <c r="E4" s="2"/>
      <c r="F4" s="2"/>
      <c r="I4" s="2"/>
      <c r="J4" s="2"/>
      <c r="K4" s="2"/>
      <c r="L4" s="2"/>
    </row>
    <row r="5" spans="1:12" ht="29" x14ac:dyDescent="0.35">
      <c r="A5" s="76" t="s">
        <v>308</v>
      </c>
      <c r="B5" s="60">
        <f>24493632</f>
        <v>24493632</v>
      </c>
      <c r="C5" s="17">
        <f>B5/$B$4</f>
        <v>0.63063816731848699</v>
      </c>
      <c r="D5" s="77"/>
      <c r="E5" s="2"/>
      <c r="F5" s="2"/>
      <c r="I5" s="2"/>
      <c r="J5" s="2"/>
      <c r="K5" s="2"/>
      <c r="L5" s="2"/>
    </row>
    <row r="6" spans="1:12" ht="29" x14ac:dyDescent="0.35">
      <c r="A6" s="76" t="s">
        <v>309</v>
      </c>
      <c r="B6" s="60">
        <v>11440590</v>
      </c>
      <c r="C6" s="17">
        <f>B6/$B$4</f>
        <v>0.29456116229076229</v>
      </c>
      <c r="D6" s="77"/>
      <c r="E6" s="78"/>
      <c r="F6" s="22"/>
      <c r="G6" s="22"/>
      <c r="H6" s="22"/>
      <c r="I6" s="22"/>
      <c r="J6" s="22"/>
      <c r="K6" s="22"/>
      <c r="L6" s="22"/>
    </row>
    <row r="7" spans="1:12" ht="58" x14ac:dyDescent="0.35">
      <c r="A7" s="76" t="s">
        <v>246</v>
      </c>
      <c r="B7" s="60">
        <v>1123910</v>
      </c>
      <c r="C7" s="17">
        <f t="shared" ref="C7" si="0">B7/$B$4</f>
        <v>2.8937339412583675E-2</v>
      </c>
      <c r="D7" s="77"/>
      <c r="E7" s="78"/>
      <c r="F7" s="79"/>
      <c r="G7" s="79"/>
      <c r="H7" s="22"/>
      <c r="I7" s="22"/>
      <c r="J7" s="22">
        <v>50000</v>
      </c>
      <c r="K7" s="22"/>
      <c r="L7" s="22"/>
    </row>
    <row r="8" spans="1:12" ht="29" x14ac:dyDescent="0.35">
      <c r="A8" s="76" t="s">
        <v>245</v>
      </c>
      <c r="B8" s="60">
        <v>1746856</v>
      </c>
      <c r="C8" s="17">
        <f>B8/$B$4</f>
        <v>4.4976345950216892E-2</v>
      </c>
      <c r="D8" s="77"/>
      <c r="E8" s="78"/>
      <c r="F8" s="79"/>
      <c r="G8" s="79"/>
      <c r="H8" s="22"/>
      <c r="I8" s="22"/>
      <c r="J8" s="22"/>
      <c r="K8" s="22"/>
      <c r="L8" s="22"/>
    </row>
    <row r="9" spans="1:12" ht="29" x14ac:dyDescent="0.35">
      <c r="A9" s="76" t="s">
        <v>71</v>
      </c>
      <c r="B9" s="80">
        <v>34450</v>
      </c>
      <c r="C9" s="17">
        <f>B9/$B$4</f>
        <v>8.8698502795019844E-4</v>
      </c>
      <c r="D9" s="77"/>
      <c r="E9" s="81"/>
      <c r="F9" s="82"/>
      <c r="G9" s="79"/>
      <c r="H9" s="154"/>
      <c r="I9" s="22"/>
      <c r="J9" s="22"/>
      <c r="K9" s="22"/>
      <c r="L9" s="22"/>
    </row>
    <row r="10" spans="1:12" ht="82.25" customHeight="1" x14ac:dyDescent="0.35">
      <c r="A10" s="83" t="s">
        <v>77</v>
      </c>
      <c r="B10" s="64" t="s">
        <v>30</v>
      </c>
      <c r="C10" s="64" t="s">
        <v>31</v>
      </c>
      <c r="D10" s="64" t="s">
        <v>33</v>
      </c>
      <c r="E10" s="105" t="s">
        <v>114</v>
      </c>
      <c r="F10" s="105" t="s">
        <v>347</v>
      </c>
      <c r="G10" s="105" t="s">
        <v>348</v>
      </c>
      <c r="H10" s="105" t="s">
        <v>34</v>
      </c>
      <c r="I10" s="105" t="s">
        <v>44</v>
      </c>
      <c r="J10" s="105" t="s">
        <v>35</v>
      </c>
      <c r="K10" s="105" t="s">
        <v>42</v>
      </c>
      <c r="L10" s="105" t="s">
        <v>43</v>
      </c>
    </row>
    <row r="11" spans="1:12" s="22" customFormat="1" ht="29" x14ac:dyDescent="0.35">
      <c r="A11" s="84" t="s">
        <v>139</v>
      </c>
      <c r="B11" s="85" t="s">
        <v>140</v>
      </c>
      <c r="C11" s="85" t="s">
        <v>141</v>
      </c>
      <c r="D11" s="86">
        <v>200000</v>
      </c>
      <c r="E11" s="86">
        <v>1050000</v>
      </c>
      <c r="F11" s="86">
        <v>47540576</v>
      </c>
      <c r="G11" s="86">
        <v>2632110</v>
      </c>
      <c r="H11" s="87">
        <v>0.7</v>
      </c>
      <c r="I11" s="88">
        <v>0.67</v>
      </c>
      <c r="J11" s="89">
        <v>17902431.300000001</v>
      </c>
      <c r="K11" s="90">
        <v>40865</v>
      </c>
      <c r="L11" s="91" t="s">
        <v>142</v>
      </c>
    </row>
    <row r="12" spans="1:12" s="22" customFormat="1" ht="119.4" customHeight="1" x14ac:dyDescent="0.35">
      <c r="A12" s="83" t="s">
        <v>120</v>
      </c>
      <c r="B12" s="219" t="s">
        <v>351</v>
      </c>
      <c r="C12" s="220"/>
      <c r="D12" s="220"/>
      <c r="E12" s="220"/>
      <c r="F12" s="220"/>
      <c r="G12" s="220"/>
      <c r="H12" s="220"/>
      <c r="I12" s="220"/>
      <c r="J12" s="220"/>
      <c r="K12" s="220"/>
      <c r="L12" s="221"/>
    </row>
    <row r="13" spans="1:12" s="22" customFormat="1" x14ac:dyDescent="0.35">
      <c r="A13" s="21"/>
      <c r="B13" s="21"/>
      <c r="C13" s="21"/>
      <c r="D13" s="21"/>
      <c r="E13" s="21"/>
      <c r="F13" s="21"/>
      <c r="G13" s="21"/>
      <c r="H13" s="21"/>
      <c r="I13" s="21"/>
      <c r="J13" s="21"/>
      <c r="K13" s="43"/>
      <c r="L13" s="43"/>
    </row>
    <row r="14" spans="1:12" ht="47" customHeight="1" x14ac:dyDescent="0.35">
      <c r="A14" s="20" t="s">
        <v>32</v>
      </c>
      <c r="B14" s="20" t="s">
        <v>67</v>
      </c>
      <c r="C14" s="20" t="s">
        <v>115</v>
      </c>
      <c r="D14" s="20" t="s">
        <v>36</v>
      </c>
      <c r="E14" s="46"/>
      <c r="F14" s="22"/>
      <c r="G14" s="22"/>
    </row>
    <row r="15" spans="1:12" x14ac:dyDescent="0.35">
      <c r="A15" s="216" t="s">
        <v>139</v>
      </c>
      <c r="B15" s="92" t="s">
        <v>37</v>
      </c>
      <c r="C15" s="93">
        <v>323.10000000000002</v>
      </c>
      <c r="D15" s="93">
        <v>8.6999999999999993</v>
      </c>
      <c r="E15" s="24"/>
      <c r="F15" s="47"/>
      <c r="G15" s="47"/>
    </row>
    <row r="16" spans="1:12" x14ac:dyDescent="0.35">
      <c r="A16" s="217"/>
      <c r="B16" s="92" t="s">
        <v>38</v>
      </c>
      <c r="C16" s="93">
        <v>761.8</v>
      </c>
      <c r="D16" s="93">
        <v>44.5</v>
      </c>
      <c r="E16" s="24"/>
      <c r="F16" s="47"/>
      <c r="G16" s="47"/>
    </row>
    <row r="17" spans="1:12" x14ac:dyDescent="0.35">
      <c r="A17" s="217"/>
      <c r="B17" s="92" t="s">
        <v>39</v>
      </c>
      <c r="C17" s="93">
        <v>385.1</v>
      </c>
      <c r="D17" s="93">
        <v>8.5</v>
      </c>
      <c r="E17" s="24"/>
      <c r="F17" s="47"/>
      <c r="G17" s="47"/>
    </row>
    <row r="18" spans="1:12" x14ac:dyDescent="0.35">
      <c r="A18" s="217"/>
      <c r="B18" s="92" t="s">
        <v>40</v>
      </c>
      <c r="C18" s="93">
        <v>65.3</v>
      </c>
      <c r="D18" s="93">
        <v>7.22</v>
      </c>
      <c r="E18" s="24"/>
      <c r="F18" s="47"/>
      <c r="G18" s="47"/>
    </row>
    <row r="19" spans="1:12" x14ac:dyDescent="0.35">
      <c r="A19" s="217"/>
      <c r="B19" s="92" t="s">
        <v>41</v>
      </c>
      <c r="C19" s="93">
        <v>8.92</v>
      </c>
      <c r="D19" s="93">
        <v>0.67</v>
      </c>
      <c r="E19" s="24"/>
      <c r="F19" s="47"/>
      <c r="G19" s="47"/>
    </row>
    <row r="20" spans="1:12" ht="29" x14ac:dyDescent="0.35">
      <c r="A20" s="218"/>
      <c r="B20" s="94" t="s">
        <v>116</v>
      </c>
      <c r="C20" s="93">
        <v>703797</v>
      </c>
      <c r="D20" s="44"/>
      <c r="E20" s="48"/>
      <c r="F20" s="22"/>
      <c r="G20" s="22"/>
    </row>
    <row r="21" spans="1:12" x14ac:dyDescent="0.35">
      <c r="C21" s="45"/>
      <c r="D21" s="45"/>
    </row>
    <row r="22" spans="1:12" ht="15" customHeight="1" x14ac:dyDescent="0.35">
      <c r="A22" s="213" t="s">
        <v>350</v>
      </c>
      <c r="B22" s="213"/>
      <c r="C22" s="213"/>
      <c r="D22" s="213"/>
      <c r="E22" s="213"/>
      <c r="F22" s="213"/>
      <c r="G22" s="213"/>
      <c r="H22" s="213"/>
      <c r="I22" s="213"/>
      <c r="J22" s="213"/>
      <c r="K22" s="213"/>
      <c r="L22" s="213"/>
    </row>
    <row r="23" spans="1:12" x14ac:dyDescent="0.35">
      <c r="A23" s="213"/>
      <c r="B23" s="213"/>
      <c r="C23" s="213"/>
      <c r="D23" s="213"/>
      <c r="E23" s="213"/>
      <c r="F23" s="213"/>
      <c r="G23" s="213"/>
      <c r="H23" s="213"/>
      <c r="I23" s="213"/>
      <c r="J23" s="213"/>
      <c r="K23" s="213"/>
      <c r="L23" s="213"/>
    </row>
    <row r="24" spans="1:12" x14ac:dyDescent="0.35">
      <c r="A24" s="213"/>
      <c r="B24" s="213"/>
      <c r="C24" s="213"/>
      <c r="D24" s="213"/>
      <c r="E24" s="213"/>
      <c r="F24" s="213"/>
      <c r="G24" s="213"/>
      <c r="H24" s="213"/>
      <c r="I24" s="213"/>
      <c r="J24" s="213"/>
      <c r="K24" s="213"/>
      <c r="L24" s="213"/>
    </row>
    <row r="25" spans="1:12" x14ac:dyDescent="0.35">
      <c r="A25" s="213"/>
      <c r="B25" s="213"/>
      <c r="C25" s="213"/>
      <c r="D25" s="213"/>
      <c r="E25" s="213"/>
      <c r="F25" s="213"/>
      <c r="G25" s="213"/>
      <c r="H25" s="213"/>
      <c r="I25" s="213"/>
      <c r="J25" s="213"/>
      <c r="K25" s="213"/>
      <c r="L25" s="213"/>
    </row>
  </sheetData>
  <mergeCells count="5">
    <mergeCell ref="A22:L25"/>
    <mergeCell ref="B1:D1"/>
    <mergeCell ref="A3:D3"/>
    <mergeCell ref="A15:A20"/>
    <mergeCell ref="B12:L12"/>
  </mergeCells>
  <pageMargins left="0.7" right="0.7" top="0.75" bottom="0.75" header="0.3" footer="0.3"/>
  <pageSetup paperSize="8" scale="8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5">
    <pageSetUpPr fitToPage="1"/>
  </sheetPr>
  <dimension ref="A1:D26"/>
  <sheetViews>
    <sheetView view="pageBreakPreview" topLeftCell="A7" zoomScale="60" zoomScaleNormal="90" workbookViewId="0">
      <selection activeCell="J12" sqref="J12"/>
    </sheetView>
  </sheetViews>
  <sheetFormatPr defaultRowHeight="14.5" x14ac:dyDescent="0.35"/>
  <cols>
    <col min="1" max="1" width="53.453125" style="1" customWidth="1"/>
    <col min="2" max="2" width="46.36328125" bestFit="1" customWidth="1"/>
    <col min="3" max="3" width="24.453125" customWidth="1"/>
    <col min="4" max="4" width="18" customWidth="1"/>
    <col min="5" max="6" width="16.36328125" customWidth="1"/>
    <col min="7" max="7" width="14.36328125" customWidth="1"/>
    <col min="8" max="8" width="12.6328125" customWidth="1"/>
    <col min="9" max="9" width="11.453125" customWidth="1"/>
    <col min="10" max="10" width="42.453125" customWidth="1"/>
    <col min="11" max="11" width="22.54296875" customWidth="1"/>
  </cols>
  <sheetData>
    <row r="1" spans="1:4" ht="49.5" customHeight="1" thickBot="1" x14ac:dyDescent="0.4">
      <c r="A1" s="5" t="s">
        <v>118</v>
      </c>
      <c r="B1" s="214" t="str">
        <f>Ūdenssaimniec_ESOŠS_VĒRTĒJUMS!C1</f>
        <v>RĪGAS PILSĒTA</v>
      </c>
      <c r="C1" s="215"/>
      <c r="D1" s="33"/>
    </row>
    <row r="2" spans="1:4" ht="21.75" customHeight="1" x14ac:dyDescent="0.35">
      <c r="A2" s="3"/>
      <c r="B2" s="4"/>
      <c r="C2" s="4"/>
    </row>
    <row r="3" spans="1:4" s="2" customFormat="1" ht="18" customHeight="1" x14ac:dyDescent="0.35">
      <c r="A3" s="178" t="s">
        <v>50</v>
      </c>
      <c r="B3" s="178"/>
      <c r="C3" s="178"/>
    </row>
    <row r="4" spans="1:4" s="26" customFormat="1" ht="30" customHeight="1" x14ac:dyDescent="0.35">
      <c r="A4" s="27" t="s">
        <v>48</v>
      </c>
      <c r="B4" s="95" t="s">
        <v>126</v>
      </c>
      <c r="C4" s="16"/>
    </row>
    <row r="5" spans="1:4" s="26" customFormat="1" ht="30" customHeight="1" x14ac:dyDescent="0.35">
      <c r="A5" s="27" t="s">
        <v>49</v>
      </c>
      <c r="B5" s="96">
        <v>127578573</v>
      </c>
      <c r="C5" s="16"/>
    </row>
    <row r="6" spans="1:4" s="26" customFormat="1" ht="48" customHeight="1" x14ac:dyDescent="0.35">
      <c r="A6" s="27" t="s">
        <v>86</v>
      </c>
      <c r="B6" s="96">
        <f>15416667+14261939</f>
        <v>29678606</v>
      </c>
      <c r="C6" s="169"/>
      <c r="D6" s="25"/>
    </row>
    <row r="7" spans="1:4" s="26" customFormat="1" ht="81" customHeight="1" x14ac:dyDescent="0.35">
      <c r="A7" s="27" t="s">
        <v>85</v>
      </c>
      <c r="B7" s="168" t="s">
        <v>354</v>
      </c>
      <c r="C7" s="171" t="s">
        <v>353</v>
      </c>
      <c r="D7" s="25"/>
    </row>
    <row r="8" spans="1:4" s="26" customFormat="1" ht="29" x14ac:dyDescent="0.35">
      <c r="A8" s="27" t="s">
        <v>68</v>
      </c>
      <c r="B8" s="96">
        <v>100</v>
      </c>
      <c r="C8" s="170"/>
      <c r="D8" s="25"/>
    </row>
    <row r="9" spans="1:4" s="26" customFormat="1" x14ac:dyDescent="0.35">
      <c r="A9" s="30"/>
      <c r="B9" s="31"/>
      <c r="C9" s="31"/>
      <c r="D9" s="25"/>
    </row>
    <row r="10" spans="1:4" ht="29.4" customHeight="1" x14ac:dyDescent="0.35">
      <c r="A10" s="23" t="s">
        <v>45</v>
      </c>
      <c r="B10" s="98">
        <v>0.74</v>
      </c>
      <c r="C10" s="16"/>
      <c r="D10" s="24"/>
    </row>
    <row r="11" spans="1:4" x14ac:dyDescent="0.35">
      <c r="A11" s="11" t="s">
        <v>47</v>
      </c>
      <c r="B11" s="98">
        <v>0.41</v>
      </c>
      <c r="C11" s="19">
        <f>B11/B10</f>
        <v>0.55405405405405406</v>
      </c>
    </row>
    <row r="12" spans="1:4" x14ac:dyDescent="0.35">
      <c r="A12" s="11" t="s">
        <v>46</v>
      </c>
      <c r="B12" s="98">
        <v>0.33</v>
      </c>
      <c r="C12" s="17">
        <f>B12/B10</f>
        <v>0.445945945945946</v>
      </c>
    </row>
    <row r="13" spans="1:4" ht="33" x14ac:dyDescent="0.35">
      <c r="A13" s="28" t="s">
        <v>117</v>
      </c>
      <c r="B13" s="97" t="s">
        <v>127</v>
      </c>
      <c r="C13" s="16"/>
      <c r="D13" s="33"/>
    </row>
    <row r="14" spans="1:4" x14ac:dyDescent="0.35">
      <c r="A14" s="28" t="s">
        <v>87</v>
      </c>
      <c r="B14" s="96">
        <v>26810503</v>
      </c>
      <c r="C14" s="16"/>
    </row>
    <row r="15" spans="1:4" x14ac:dyDescent="0.35">
      <c r="A15" s="39" t="s">
        <v>88</v>
      </c>
      <c r="B15" s="99">
        <v>22280942</v>
      </c>
      <c r="C15" s="16"/>
    </row>
    <row r="16" spans="1:4" ht="101.5" x14ac:dyDescent="0.35">
      <c r="A16" s="37" t="s">
        <v>54</v>
      </c>
      <c r="B16" s="100" t="s">
        <v>128</v>
      </c>
      <c r="C16" s="38"/>
      <c r="D16" s="24"/>
    </row>
    <row r="17" spans="1:4" ht="29" x14ac:dyDescent="0.35">
      <c r="A17" s="37" t="s">
        <v>19</v>
      </c>
      <c r="B17" s="101" t="s">
        <v>129</v>
      </c>
      <c r="C17" s="38"/>
    </row>
    <row r="18" spans="1:4" ht="43.5" x14ac:dyDescent="0.35">
      <c r="A18" s="37" t="s">
        <v>72</v>
      </c>
      <c r="B18" s="100" t="s">
        <v>138</v>
      </c>
      <c r="C18" s="38"/>
      <c r="D18" s="33"/>
    </row>
    <row r="19" spans="1:4" ht="15.65" customHeight="1" x14ac:dyDescent="0.35">
      <c r="A19" s="222" t="s">
        <v>51</v>
      </c>
      <c r="B19" s="223"/>
      <c r="C19" s="222"/>
    </row>
    <row r="20" spans="1:4" x14ac:dyDescent="0.35">
      <c r="A20" s="23" t="s">
        <v>52</v>
      </c>
      <c r="B20" s="98">
        <v>0.85</v>
      </c>
      <c r="C20" s="16"/>
    </row>
    <row r="21" spans="1:4" x14ac:dyDescent="0.35">
      <c r="A21" s="28" t="s">
        <v>89</v>
      </c>
      <c r="B21" s="96">
        <v>25706544</v>
      </c>
      <c r="C21" s="16"/>
    </row>
    <row r="22" spans="1:4" x14ac:dyDescent="0.35">
      <c r="A22" s="28" t="s">
        <v>90</v>
      </c>
      <c r="B22" s="96">
        <v>26420840</v>
      </c>
      <c r="C22" s="16"/>
    </row>
    <row r="23" spans="1:4" ht="101.5" x14ac:dyDescent="0.35">
      <c r="A23" s="29" t="s">
        <v>53</v>
      </c>
      <c r="B23" s="100" t="s">
        <v>128</v>
      </c>
      <c r="C23" s="16"/>
    </row>
    <row r="24" spans="1:4" ht="29" x14ac:dyDescent="0.35">
      <c r="A24" s="29" t="s">
        <v>19</v>
      </c>
      <c r="B24" s="101" t="s">
        <v>129</v>
      </c>
      <c r="C24" s="16"/>
    </row>
    <row r="25" spans="1:4" ht="29" x14ac:dyDescent="0.35">
      <c r="A25" s="29" t="s">
        <v>55</v>
      </c>
      <c r="B25" s="100" t="s">
        <v>130</v>
      </c>
      <c r="C25" s="16"/>
    </row>
    <row r="26" spans="1:4" x14ac:dyDescent="0.35">
      <c r="A26" s="33"/>
    </row>
  </sheetData>
  <mergeCells count="3">
    <mergeCell ref="B1:C1"/>
    <mergeCell ref="A3:C3"/>
    <mergeCell ref="A19:C19"/>
  </mergeCell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075BB-3F4F-4536-854F-12D71A753DF2}">
  <dimension ref="A1:F59"/>
  <sheetViews>
    <sheetView tabSelected="1" workbookViewId="0">
      <selection activeCell="B8" sqref="B8"/>
    </sheetView>
  </sheetViews>
  <sheetFormatPr defaultRowHeight="14.5" x14ac:dyDescent="0.35"/>
  <cols>
    <col min="1" max="1" width="7.36328125" customWidth="1"/>
    <col min="2" max="2" width="58.7265625" customWidth="1"/>
    <col min="3" max="3" width="19.453125" customWidth="1"/>
    <col min="4" max="4" width="20.26953125" bestFit="1" customWidth="1"/>
    <col min="5" max="5" width="14" bestFit="1" customWidth="1"/>
    <col min="6" max="6" width="25.7265625" customWidth="1"/>
  </cols>
  <sheetData>
    <row r="1" spans="1:6" ht="18.75" customHeight="1" x14ac:dyDescent="0.35">
      <c r="A1" s="224" t="s">
        <v>359</v>
      </c>
      <c r="B1" s="224"/>
      <c r="C1" s="224"/>
      <c r="D1" s="224"/>
      <c r="E1" s="224"/>
      <c r="F1" s="224"/>
    </row>
    <row r="2" spans="1:6" ht="15.5" x14ac:dyDescent="0.35">
      <c r="A2" s="225"/>
      <c r="B2" s="225"/>
      <c r="C2" s="225"/>
      <c r="D2" s="225"/>
      <c r="E2" s="225"/>
      <c r="F2" s="225"/>
    </row>
    <row r="3" spans="1:6" ht="30.5" x14ac:dyDescent="0.35">
      <c r="A3" s="225"/>
      <c r="B3" s="225"/>
      <c r="C3" s="226" t="s">
        <v>360</v>
      </c>
      <c r="D3" s="226" t="s">
        <v>361</v>
      </c>
      <c r="E3" s="226" t="s">
        <v>362</v>
      </c>
      <c r="F3" s="227" t="s">
        <v>363</v>
      </c>
    </row>
    <row r="4" spans="1:6" ht="15.5" x14ac:dyDescent="0.35">
      <c r="A4" s="225"/>
      <c r="B4" s="228" t="s">
        <v>364</v>
      </c>
      <c r="C4" s="229">
        <v>15204.932000000001</v>
      </c>
      <c r="D4" s="230">
        <f>C4*1000*1000/365</f>
        <v>41657347.94520548</v>
      </c>
      <c r="E4" s="231">
        <f>D4/60</f>
        <v>694289.13242009131</v>
      </c>
      <c r="F4" s="230">
        <v>49697469</v>
      </c>
    </row>
    <row r="5" spans="1:6" ht="15.5" x14ac:dyDescent="0.35">
      <c r="A5" s="225"/>
      <c r="B5" s="225"/>
      <c r="C5" s="232"/>
      <c r="D5" s="232"/>
      <c r="E5" s="232"/>
      <c r="F5" s="233"/>
    </row>
    <row r="6" spans="1:6" ht="30.5" x14ac:dyDescent="0.35">
      <c r="A6" s="234" t="s">
        <v>365</v>
      </c>
      <c r="B6" s="225"/>
      <c r="C6" s="235" t="s">
        <v>360</v>
      </c>
      <c r="D6" s="235" t="s">
        <v>361</v>
      </c>
      <c r="E6" s="235" t="s">
        <v>362</v>
      </c>
      <c r="F6" s="227" t="s">
        <v>363</v>
      </c>
    </row>
    <row r="7" spans="1:6" ht="15.5" x14ac:dyDescent="0.35">
      <c r="A7" s="228" t="s">
        <v>366</v>
      </c>
      <c r="B7" s="228" t="s">
        <v>367</v>
      </c>
      <c r="C7" s="229">
        <v>748.73599999999999</v>
      </c>
      <c r="D7" s="230">
        <f>C7*1000*1000/365</f>
        <v>2051331.506849315</v>
      </c>
      <c r="E7" s="231">
        <f>D7/60</f>
        <v>34188.858447488587</v>
      </c>
      <c r="F7" s="230">
        <v>2613113</v>
      </c>
    </row>
    <row r="8" spans="1:6" ht="15.5" x14ac:dyDescent="0.35">
      <c r="A8" s="228" t="s">
        <v>368</v>
      </c>
      <c r="B8" s="228" t="s">
        <v>369</v>
      </c>
      <c r="C8" s="229">
        <v>0.77</v>
      </c>
      <c r="D8" s="230">
        <f t="shared" ref="D8:D10" si="0">C8*1000*1000/365</f>
        <v>2109.5890410958905</v>
      </c>
      <c r="E8" s="231">
        <f t="shared" ref="E8:E10" si="1">D8/60</f>
        <v>35.159817351598171</v>
      </c>
      <c r="F8" s="230">
        <v>3988</v>
      </c>
    </row>
    <row r="9" spans="1:6" ht="15.5" x14ac:dyDescent="0.35">
      <c r="A9" s="228" t="s">
        <v>370</v>
      </c>
      <c r="B9" s="228" t="s">
        <v>371</v>
      </c>
      <c r="C9" s="229">
        <v>1.278</v>
      </c>
      <c r="D9" s="230">
        <f t="shared" si="0"/>
        <v>3501.3698630136987</v>
      </c>
      <c r="E9" s="231">
        <f t="shared" si="1"/>
        <v>58.356164383561648</v>
      </c>
      <c r="F9" s="230">
        <v>2345</v>
      </c>
    </row>
    <row r="10" spans="1:6" ht="15.5" x14ac:dyDescent="0.35">
      <c r="A10" s="228" t="s">
        <v>372</v>
      </c>
      <c r="B10" s="228" t="s">
        <v>373</v>
      </c>
      <c r="C10" s="229">
        <v>0.38900000000000001</v>
      </c>
      <c r="D10" s="230">
        <f t="shared" si="0"/>
        <v>1065.7534246575342</v>
      </c>
      <c r="E10" s="231">
        <f t="shared" si="1"/>
        <v>17.762557077625569</v>
      </c>
      <c r="F10" s="230">
        <v>16897</v>
      </c>
    </row>
    <row r="11" spans="1:6" ht="15.5" x14ac:dyDescent="0.35">
      <c r="A11" s="225"/>
      <c r="B11" s="236" t="s">
        <v>374</v>
      </c>
      <c r="C11" s="237">
        <f>SUM(C7:C10)</f>
        <v>751.173</v>
      </c>
      <c r="D11" s="238">
        <f>SUM(D7:D10)</f>
        <v>2058008.2191780822</v>
      </c>
      <c r="E11" s="239">
        <f>SUM(E7:E10)</f>
        <v>34300.136986301375</v>
      </c>
      <c r="F11" s="240">
        <f>SUM(F7:F10)</f>
        <v>2636343</v>
      </c>
    </row>
    <row r="12" spans="1:6" ht="15.5" x14ac:dyDescent="0.35">
      <c r="A12" s="225"/>
      <c r="B12" s="241" t="s">
        <v>375</v>
      </c>
      <c r="C12" s="242">
        <f t="shared" ref="C12:D12" si="2">C4+C11</f>
        <v>15956.105000000001</v>
      </c>
      <c r="D12" s="242">
        <f t="shared" si="2"/>
        <v>43715356.16438356</v>
      </c>
      <c r="E12" s="242">
        <f>E4+E11</f>
        <v>728589.2694063927</v>
      </c>
      <c r="F12" s="242">
        <f>F4+F11</f>
        <v>52333812</v>
      </c>
    </row>
    <row r="13" spans="1:6" ht="15.5" x14ac:dyDescent="0.35">
      <c r="A13" s="225"/>
      <c r="B13" s="241"/>
      <c r="C13" s="242"/>
      <c r="D13" s="242"/>
      <c r="E13" s="242">
        <f>E12*2%</f>
        <v>14571.785388127855</v>
      </c>
      <c r="F13" s="242"/>
    </row>
    <row r="14" spans="1:6" ht="15.5" x14ac:dyDescent="0.35">
      <c r="A14" s="243" t="s">
        <v>376</v>
      </c>
      <c r="B14" s="225"/>
      <c r="C14" s="225"/>
      <c r="D14" s="241"/>
      <c r="E14" s="242"/>
      <c r="F14" s="225"/>
    </row>
    <row r="15" spans="1:6" ht="19.5" customHeight="1" x14ac:dyDescent="0.35">
      <c r="A15" s="244" t="s">
        <v>377</v>
      </c>
      <c r="B15" s="244"/>
      <c r="C15" s="244" t="s">
        <v>378</v>
      </c>
      <c r="D15" s="244"/>
      <c r="E15" s="244"/>
      <c r="F15" s="245" t="s">
        <v>379</v>
      </c>
    </row>
    <row r="16" spans="1:6" ht="45.5" x14ac:dyDescent="0.35">
      <c r="A16" s="244"/>
      <c r="B16" s="244"/>
      <c r="C16" s="246" t="s">
        <v>380</v>
      </c>
      <c r="D16" s="246" t="s">
        <v>361</v>
      </c>
      <c r="E16" s="246" t="s">
        <v>362</v>
      </c>
      <c r="F16" s="247" t="s">
        <v>381</v>
      </c>
    </row>
    <row r="17" spans="1:6" ht="15.5" x14ac:dyDescent="0.35">
      <c r="A17" s="228" t="s">
        <v>382</v>
      </c>
      <c r="B17" s="248" t="s">
        <v>383</v>
      </c>
      <c r="C17" s="249">
        <f t="shared" ref="C17:C23" si="3">F17*$C$4/$F$4</f>
        <v>367.02567207927638</v>
      </c>
      <c r="D17" s="249">
        <f>C17*1000*1000/365</f>
        <v>1005549.7865185653</v>
      </c>
      <c r="E17" s="250">
        <f>D17/60</f>
        <v>16759.163108642755</v>
      </c>
      <c r="F17" s="251">
        <v>1199627</v>
      </c>
    </row>
    <row r="18" spans="1:6" ht="15.5" x14ac:dyDescent="0.35">
      <c r="A18" s="252" t="s">
        <v>384</v>
      </c>
      <c r="B18" s="252" t="s">
        <v>385</v>
      </c>
      <c r="C18" s="249">
        <f t="shared" si="3"/>
        <v>206.25607529027286</v>
      </c>
      <c r="D18" s="249">
        <f t="shared" ref="D18:D23" si="4">C18*1000*1000/365</f>
        <v>565085.1377815695</v>
      </c>
      <c r="E18" s="250">
        <f t="shared" ref="E18:E23" si="5">D18/60</f>
        <v>9418.085629692825</v>
      </c>
      <c r="F18" s="251">
        <v>674150</v>
      </c>
    </row>
    <row r="19" spans="1:6" ht="15.5" x14ac:dyDescent="0.35">
      <c r="A19" s="252" t="s">
        <v>386</v>
      </c>
      <c r="B19" s="252" t="s">
        <v>387</v>
      </c>
      <c r="C19" s="249">
        <f t="shared" si="3"/>
        <v>28.387248668297374</v>
      </c>
      <c r="D19" s="249">
        <f t="shared" si="4"/>
        <v>77773.284022732536</v>
      </c>
      <c r="E19" s="250">
        <f t="shared" si="5"/>
        <v>1296.2214003788756</v>
      </c>
      <c r="F19" s="251">
        <v>92784</v>
      </c>
    </row>
    <row r="20" spans="1:6" ht="15.5" x14ac:dyDescent="0.35">
      <c r="A20" s="252" t="s">
        <v>388</v>
      </c>
      <c r="B20" s="252" t="s">
        <v>389</v>
      </c>
      <c r="C20" s="249">
        <f t="shared" si="3"/>
        <v>196.48128429502117</v>
      </c>
      <c r="D20" s="249">
        <f t="shared" si="4"/>
        <v>538304.88847951009</v>
      </c>
      <c r="E20" s="250">
        <f t="shared" si="5"/>
        <v>8971.748141325168</v>
      </c>
      <c r="F20" s="251">
        <v>642201</v>
      </c>
    </row>
    <row r="21" spans="1:6" ht="15.5" x14ac:dyDescent="0.35">
      <c r="A21" s="252" t="s">
        <v>390</v>
      </c>
      <c r="B21" s="252" t="s">
        <v>391</v>
      </c>
      <c r="C21" s="249">
        <f t="shared" si="3"/>
        <v>18.201873006369802</v>
      </c>
      <c r="D21" s="249">
        <f t="shared" si="4"/>
        <v>49868.145222930965</v>
      </c>
      <c r="E21" s="250">
        <f t="shared" si="5"/>
        <v>831.1357537155161</v>
      </c>
      <c r="F21" s="251">
        <v>59493</v>
      </c>
    </row>
    <row r="22" spans="1:6" ht="15.5" x14ac:dyDescent="0.35">
      <c r="A22" s="252" t="s">
        <v>392</v>
      </c>
      <c r="B22" s="252" t="s">
        <v>393</v>
      </c>
      <c r="C22" s="249">
        <f t="shared" si="3"/>
        <v>23.815440416331867</v>
      </c>
      <c r="D22" s="249">
        <f t="shared" si="4"/>
        <v>65247.781962553068</v>
      </c>
      <c r="E22" s="250">
        <f t="shared" si="5"/>
        <v>1087.4630327092177</v>
      </c>
      <c r="F22" s="251">
        <v>77841</v>
      </c>
    </row>
    <row r="23" spans="1:6" ht="15.5" x14ac:dyDescent="0.35">
      <c r="A23" s="252" t="s">
        <v>394</v>
      </c>
      <c r="B23" s="252" t="s">
        <v>395</v>
      </c>
      <c r="C23" s="249">
        <f t="shared" si="3"/>
        <v>21.717236508684177</v>
      </c>
      <c r="D23" s="249">
        <f t="shared" si="4"/>
        <v>59499.278105984049</v>
      </c>
      <c r="E23" s="250">
        <f t="shared" si="5"/>
        <v>991.65463509973415</v>
      </c>
      <c r="F23" s="251">
        <v>70983</v>
      </c>
    </row>
    <row r="24" spans="1:6" ht="15.5" x14ac:dyDescent="0.35">
      <c r="A24" s="225"/>
      <c r="B24" s="253" t="s">
        <v>396</v>
      </c>
      <c r="C24" s="254">
        <f t="shared" ref="C24:E24" si="6">SUM(C17:C23)</f>
        <v>861.88483026425376</v>
      </c>
      <c r="D24" s="254">
        <f t="shared" si="6"/>
        <v>2361328.3020938453</v>
      </c>
      <c r="E24" s="254">
        <f t="shared" si="6"/>
        <v>39355.471701564093</v>
      </c>
      <c r="F24" s="254">
        <f>SUM(F17:F23)</f>
        <v>2817079</v>
      </c>
    </row>
    <row r="25" spans="1:6" ht="15.75" customHeight="1" x14ac:dyDescent="0.35">
      <c r="A25" s="255" t="s">
        <v>397</v>
      </c>
      <c r="B25" s="255"/>
      <c r="C25" s="225"/>
      <c r="D25" s="225"/>
      <c r="E25" s="225"/>
      <c r="F25" s="225"/>
    </row>
    <row r="26" spans="1:6" ht="15.5" x14ac:dyDescent="0.35">
      <c r="A26" s="255"/>
      <c r="B26" s="255"/>
      <c r="C26" s="225"/>
      <c r="D26" s="256"/>
    </row>
    <row r="27" spans="1:6" ht="15.5" x14ac:dyDescent="0.35">
      <c r="A27" s="243" t="s">
        <v>398</v>
      </c>
      <c r="B27" s="257"/>
      <c r="C27" s="258"/>
      <c r="E27" s="259"/>
      <c r="F27" s="225"/>
    </row>
    <row r="28" spans="1:6" ht="30.5" x14ac:dyDescent="0.35">
      <c r="A28" s="225"/>
      <c r="C28" s="260" t="s">
        <v>362</v>
      </c>
      <c r="D28" s="260" t="s">
        <v>399</v>
      </c>
      <c r="E28" s="260" t="s">
        <v>360</v>
      </c>
      <c r="F28" s="227" t="s">
        <v>363</v>
      </c>
    </row>
    <row r="29" spans="1:6" ht="15.5" x14ac:dyDescent="0.35">
      <c r="A29" s="225"/>
      <c r="B29" s="261" t="s">
        <v>400</v>
      </c>
      <c r="C29" s="262">
        <f>E12</f>
        <v>728589.2694063927</v>
      </c>
      <c r="D29" s="263">
        <f>D4+D11</f>
        <v>43715356.16438356</v>
      </c>
      <c r="E29" s="264">
        <f t="shared" ref="E29:E31" si="7">D29*365/(1000*1000)</f>
        <v>15956.105</v>
      </c>
      <c r="F29" s="263">
        <f>F4+F11</f>
        <v>52333812</v>
      </c>
    </row>
    <row r="30" spans="1:6" ht="15.5" x14ac:dyDescent="0.35">
      <c r="A30" s="225"/>
      <c r="B30" s="257" t="s">
        <v>401</v>
      </c>
      <c r="C30" s="262">
        <f>E24</f>
        <v>39355.471701564093</v>
      </c>
      <c r="D30" s="265">
        <f>D24</f>
        <v>2361328.3020938453</v>
      </c>
      <c r="E30" s="264">
        <f t="shared" si="7"/>
        <v>861.88483026425354</v>
      </c>
      <c r="F30" s="251">
        <f>F24</f>
        <v>2817079</v>
      </c>
    </row>
    <row r="31" spans="1:6" ht="15.5" x14ac:dyDescent="0.35">
      <c r="A31" s="225"/>
      <c r="B31" s="257" t="s">
        <v>402</v>
      </c>
      <c r="C31" s="266">
        <f t="shared" ref="C31:D31" si="8">C29-C30</f>
        <v>689233.79770482867</v>
      </c>
      <c r="D31" s="251">
        <f t="shared" si="8"/>
        <v>41354027.862289712</v>
      </c>
      <c r="E31" s="264">
        <f t="shared" si="7"/>
        <v>15094.220169735745</v>
      </c>
      <c r="F31" s="267">
        <f>F29-F30</f>
        <v>49516733</v>
      </c>
    </row>
    <row r="32" spans="1:6" ht="15.5" x14ac:dyDescent="0.35">
      <c r="A32" s="225"/>
      <c r="B32" s="257"/>
      <c r="C32" s="257"/>
      <c r="D32" s="257"/>
      <c r="E32" s="257"/>
      <c r="F32" s="225"/>
    </row>
    <row r="33" spans="1:6" ht="15.5" x14ac:dyDescent="0.35">
      <c r="A33" s="243" t="s">
        <v>403</v>
      </c>
      <c r="B33" s="257"/>
      <c r="C33" s="257"/>
      <c r="D33" s="257"/>
      <c r="E33" s="257"/>
      <c r="F33" s="225"/>
    </row>
    <row r="34" spans="1:6" ht="30.5" x14ac:dyDescent="0.35">
      <c r="A34" s="243"/>
      <c r="B34" s="257"/>
      <c r="C34" s="260" t="s">
        <v>362</v>
      </c>
      <c r="D34" s="260" t="s">
        <v>399</v>
      </c>
      <c r="E34" s="260" t="s">
        <v>360</v>
      </c>
      <c r="F34" s="227" t="s">
        <v>363</v>
      </c>
    </row>
    <row r="35" spans="1:6" ht="15.5" x14ac:dyDescent="0.35">
      <c r="A35" s="225"/>
      <c r="B35" s="261" t="s">
        <v>404</v>
      </c>
      <c r="C35" s="268">
        <v>2000</v>
      </c>
      <c r="D35" s="269">
        <f>C35*60</f>
        <v>120000</v>
      </c>
      <c r="E35" s="264">
        <f>D35*365/(1000*1000)</f>
        <v>43.8</v>
      </c>
      <c r="F35" s="267">
        <f>(F31)*E35/(E31)</f>
        <v>143686.31708106122</v>
      </c>
    </row>
    <row r="36" spans="1:6" ht="15.5" x14ac:dyDescent="0.35">
      <c r="A36" s="225"/>
      <c r="B36" s="225"/>
      <c r="C36" s="270"/>
      <c r="D36" s="225"/>
      <c r="E36" s="271"/>
      <c r="F36" s="272"/>
    </row>
    <row r="37" spans="1:6" ht="15.75" customHeight="1" x14ac:dyDescent="0.35">
      <c r="A37" s="273" t="s">
        <v>405</v>
      </c>
      <c r="B37" s="274"/>
      <c r="C37" s="274"/>
      <c r="D37" s="274"/>
      <c r="E37" s="275"/>
      <c r="F37" s="276"/>
    </row>
    <row r="38" spans="1:6" ht="15.5" x14ac:dyDescent="0.35">
      <c r="A38" s="225"/>
      <c r="B38" s="277" t="s">
        <v>406</v>
      </c>
      <c r="C38" s="278">
        <v>637694</v>
      </c>
      <c r="D38" s="225" t="s">
        <v>407</v>
      </c>
      <c r="E38" s="225"/>
      <c r="F38" s="225"/>
    </row>
    <row r="39" spans="1:6" ht="31.5" customHeight="1" x14ac:dyDescent="0.35">
      <c r="A39" s="225"/>
      <c r="B39" s="279" t="s">
        <v>408</v>
      </c>
      <c r="C39" s="280">
        <v>24536969</v>
      </c>
      <c r="D39" t="s">
        <v>409</v>
      </c>
      <c r="F39" s="225"/>
    </row>
    <row r="40" spans="1:6" ht="15.75" customHeight="1" x14ac:dyDescent="0.35">
      <c r="A40" s="225"/>
      <c r="B40" s="279" t="s">
        <v>410</v>
      </c>
      <c r="C40" s="281">
        <f>C39/C38*1000/365</f>
        <v>105.41822975085185</v>
      </c>
      <c r="D40" s="282" t="s">
        <v>411</v>
      </c>
      <c r="F40" s="225"/>
    </row>
    <row r="41" spans="1:6" ht="15.75" customHeight="1" x14ac:dyDescent="0.35">
      <c r="A41" s="225"/>
      <c r="B41" s="225"/>
      <c r="C41" s="225"/>
      <c r="D41" s="282"/>
      <c r="F41" s="225"/>
    </row>
    <row r="42" spans="1:6" ht="15.5" x14ac:dyDescent="0.35">
      <c r="A42" s="273" t="s">
        <v>412</v>
      </c>
      <c r="B42" s="283"/>
      <c r="C42" s="282"/>
      <c r="D42" s="282"/>
      <c r="F42" s="225"/>
    </row>
    <row r="43" spans="1:6" ht="15.5" x14ac:dyDescent="0.35">
      <c r="A43" s="225"/>
      <c r="B43" s="279" t="s">
        <v>413</v>
      </c>
      <c r="C43" s="284">
        <f>F35/C40*1000/365</f>
        <v>3734.2795797105277</v>
      </c>
      <c r="D43" s="225" t="s">
        <v>414</v>
      </c>
      <c r="F43" s="225"/>
    </row>
    <row r="44" spans="1:6" ht="15.5" x14ac:dyDescent="0.35">
      <c r="A44" s="225"/>
      <c r="B44" s="285" t="s">
        <v>415</v>
      </c>
      <c r="C44" s="286">
        <f>C43/C35</f>
        <v>1.867139789855264</v>
      </c>
      <c r="D44" s="225" t="s">
        <v>416</v>
      </c>
      <c r="F44" s="287"/>
    </row>
    <row r="45" spans="1:6" ht="15.5" x14ac:dyDescent="0.35">
      <c r="A45" s="225"/>
      <c r="B45" s="283"/>
      <c r="C45" s="271"/>
      <c r="E45" s="288"/>
      <c r="F45" s="289"/>
    </row>
    <row r="46" spans="1:6" ht="15.5" x14ac:dyDescent="0.35">
      <c r="A46" s="225"/>
      <c r="B46" s="279" t="s">
        <v>417</v>
      </c>
      <c r="C46" s="290">
        <v>668105</v>
      </c>
      <c r="D46" s="225"/>
      <c r="F46" s="225"/>
    </row>
    <row r="47" spans="1:6" ht="15.5" x14ac:dyDescent="0.35">
      <c r="A47" s="225"/>
      <c r="B47" s="225"/>
      <c r="C47" s="225"/>
      <c r="D47" s="225"/>
      <c r="F47" s="225"/>
    </row>
    <row r="48" spans="1:6" ht="15.5" x14ac:dyDescent="0.35">
      <c r="A48" s="273" t="s">
        <v>418</v>
      </c>
      <c r="B48" s="225"/>
      <c r="C48" s="225"/>
      <c r="D48" s="225"/>
      <c r="F48" s="225"/>
    </row>
    <row r="49" spans="1:6" ht="15.5" x14ac:dyDescent="0.35">
      <c r="A49" s="225"/>
      <c r="B49" s="225"/>
      <c r="C49" s="284">
        <f>C46-C43</f>
        <v>664370.72042028944</v>
      </c>
      <c r="D49" s="225" t="s">
        <v>419</v>
      </c>
      <c r="E49" s="291">
        <f>C49/C46</f>
        <v>0.99441063967533461</v>
      </c>
      <c r="F49" s="225"/>
    </row>
    <row r="50" spans="1:6" ht="15.5" x14ac:dyDescent="0.35">
      <c r="A50" s="225"/>
      <c r="B50" s="225"/>
      <c r="C50" s="225"/>
      <c r="D50" s="225"/>
      <c r="E50" s="225"/>
      <c r="F50" s="225"/>
    </row>
    <row r="51" spans="1:6" ht="15.5" x14ac:dyDescent="0.35">
      <c r="A51" s="225"/>
      <c r="B51" s="277" t="s">
        <v>420</v>
      </c>
      <c r="C51" s="292">
        <v>651625</v>
      </c>
      <c r="D51" s="225" t="s">
        <v>419</v>
      </c>
      <c r="E51" s="293">
        <f>C51/C46</f>
        <v>0.97533321858091171</v>
      </c>
      <c r="F51" s="225"/>
    </row>
    <row r="52" spans="1:6" ht="15.5" x14ac:dyDescent="0.35">
      <c r="A52" s="225"/>
      <c r="B52" s="277" t="s">
        <v>406</v>
      </c>
      <c r="C52" s="290">
        <v>637694</v>
      </c>
      <c r="D52" s="225" t="s">
        <v>419</v>
      </c>
      <c r="E52" s="293">
        <f>C52/C46</f>
        <v>0.95448170571990931</v>
      </c>
      <c r="F52" s="225"/>
    </row>
    <row r="53" spans="1:6" ht="15.5" x14ac:dyDescent="0.35">
      <c r="A53" s="225"/>
      <c r="B53" s="257" t="s">
        <v>421</v>
      </c>
      <c r="C53" s="292">
        <f>C49-C52</f>
        <v>26676.720420289435</v>
      </c>
      <c r="D53" s="258" t="s">
        <v>407</v>
      </c>
      <c r="F53" s="225"/>
    </row>
    <row r="54" spans="1:6" ht="15.5" x14ac:dyDescent="0.35">
      <c r="A54" s="273"/>
      <c r="B54" s="225"/>
      <c r="C54" s="258"/>
      <c r="D54" s="225"/>
      <c r="E54" s="294"/>
      <c r="F54" s="258"/>
    </row>
    <row r="55" spans="1:6" ht="15.5" x14ac:dyDescent="0.35">
      <c r="A55" s="225"/>
      <c r="B55" s="225"/>
      <c r="C55" s="295"/>
      <c r="D55" s="258"/>
      <c r="E55" s="294"/>
      <c r="F55" s="296"/>
    </row>
    <row r="56" spans="1:6" ht="15.5" x14ac:dyDescent="0.35">
      <c r="A56" s="225"/>
      <c r="B56" s="225"/>
      <c r="C56" s="295"/>
      <c r="D56" s="258"/>
      <c r="E56" s="294"/>
      <c r="F56" s="258"/>
    </row>
    <row r="57" spans="1:6" ht="15.5" x14ac:dyDescent="0.35">
      <c r="A57" s="225"/>
      <c r="B57" s="225"/>
      <c r="C57" s="295"/>
      <c r="D57" s="258"/>
      <c r="E57" s="294"/>
      <c r="F57" s="258"/>
    </row>
    <row r="58" spans="1:6" ht="15.5" x14ac:dyDescent="0.35">
      <c r="A58" s="225"/>
      <c r="B58" s="225"/>
      <c r="C58" s="295"/>
      <c r="D58" s="258"/>
      <c r="E58" s="294"/>
      <c r="F58" s="258"/>
    </row>
    <row r="59" spans="1:6" ht="15.5" x14ac:dyDescent="0.35">
      <c r="C59" s="257"/>
      <c r="D59" s="258"/>
      <c r="E59" s="294"/>
    </row>
  </sheetData>
  <mergeCells count="3">
    <mergeCell ref="A1:F1"/>
    <mergeCell ref="A15:B16"/>
    <mergeCell ref="C15:E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37DE-EE3F-4CEC-9130-836A282320F6}">
  <sheetPr codeName="Lapa6"/>
  <dimension ref="B1:F1"/>
  <sheetViews>
    <sheetView workbookViewId="0"/>
  </sheetViews>
  <sheetFormatPr defaultRowHeight="14.5" x14ac:dyDescent="0.35"/>
  <sheetData>
    <row r="1" spans="2:6" x14ac:dyDescent="0.35">
      <c r="B1" t="s">
        <v>124</v>
      </c>
      <c r="C1" t="b">
        <v>1</v>
      </c>
      <c r="E1" t="b">
        <v>1</v>
      </c>
      <c r="F1"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1A9DAAF8CDC54C92D588522A60CD1A" ma:contentTypeVersion="13" ma:contentTypeDescription="Create a new document." ma:contentTypeScope="" ma:versionID="1546cfebb81f81e08ca5fd5cee2d0df9">
  <xsd:schema xmlns:xsd="http://www.w3.org/2001/XMLSchema" xmlns:xs="http://www.w3.org/2001/XMLSchema" xmlns:p="http://schemas.microsoft.com/office/2006/metadata/properties" xmlns:ns3="06113e93-a617-4c8d-b143-9ae0c63845c3" xmlns:ns4="e4a09f27-f6d7-483b-a517-05572eb7a8b6" targetNamespace="http://schemas.microsoft.com/office/2006/metadata/properties" ma:root="true" ma:fieldsID="58476e8baee17cbc06ba9062f0efc8a2" ns3:_="" ns4:_="">
    <xsd:import namespace="06113e93-a617-4c8d-b143-9ae0c63845c3"/>
    <xsd:import namespace="e4a09f27-f6d7-483b-a517-05572eb7a8b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113e93-a617-4c8d-b143-9ae0c63845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a09f27-f6d7-483b-a517-05572eb7a8b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4FF525-A5D6-4B44-9D5B-EC125B090A38}">
  <ds:schemaRefs>
    <ds:schemaRef ds:uri="http://schemas.microsoft.com/sharepoint/v3/contenttype/forms"/>
  </ds:schemaRefs>
</ds:datastoreItem>
</file>

<file path=customXml/itemProps2.xml><?xml version="1.0" encoding="utf-8"?>
<ds:datastoreItem xmlns:ds="http://schemas.openxmlformats.org/officeDocument/2006/customXml" ds:itemID="{81C43F1F-8348-449E-8C11-546AC0DE8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113e93-a617-4c8d-b143-9ae0c63845c3"/>
    <ds:schemaRef ds:uri="e4a09f27-f6d7-483b-a517-05572eb7a8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DB66ED-4E88-4B35-A948-A73F4CBA63AF}">
  <ds:schemaRefs>
    <ds:schemaRef ds:uri="e4a09f27-f6d7-483b-a517-05572eb7a8b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6113e93-a617-4c8d-b143-9ae0c63845c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Piesārņojuma slodzes aplēses</vt:lpstr>
      <vt:lpstr>XYUSJDNAYGND</vt:lpstr>
      <vt:lpstr>Investiciju_plans_POST2020!Print_Area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2020-10-28T19:31:06Z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0x010100F11A9DAAF8CDC54C92D588522A60CD1A</vt:lpwstr>
  </property>
</Properties>
</file>