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EDB32AF8-C891-473F-9487-0B8CBF3B0D18}" xr6:coauthVersionLast="45" xr6:coauthVersionMax="45" xr10:uidLastSave="{00000000-0000-0000-0000-000000000000}"/>
  <bookViews>
    <workbookView xWindow="-108" yWindow="-108" windowWidth="23256" windowHeight="12576" activeTab="2"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Investiciju_plans_POST2020!$A$1:$H$36</definedName>
    <definedName name="_xlnm.Print_Area" localSheetId="1">'Par aglo. un dec.kan.'!$A$1:$C$14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7" l="1"/>
  <c r="D7" i="1"/>
  <c r="E7" i="7" l="1"/>
  <c r="E8" i="7"/>
  <c r="D10" i="8"/>
  <c r="B4" i="8" l="1"/>
  <c r="B6" i="7" l="1"/>
  <c r="H8" i="1" l="1"/>
  <c r="H10" i="1"/>
  <c r="F7" i="1"/>
  <c r="H25" i="1"/>
  <c r="H27" i="1"/>
  <c r="F24" i="1"/>
  <c r="F15" i="1"/>
  <c r="H16" i="1"/>
  <c r="H15" i="1" s="1"/>
  <c r="D26" i="1"/>
  <c r="D9" i="1"/>
  <c r="H18" i="1"/>
  <c r="H7" i="1" l="1"/>
  <c r="B24" i="1"/>
  <c r="D27" i="1"/>
  <c r="D25" i="1"/>
  <c r="D28" i="1"/>
  <c r="D20" i="1"/>
  <c r="D8" i="1" l="1"/>
  <c r="D10" i="1"/>
  <c r="H31" i="1" l="1"/>
  <c r="H24" i="1"/>
  <c r="H19" i="1"/>
  <c r="H11" i="1"/>
  <c r="C27" i="7" l="1"/>
  <c r="C26" i="7"/>
  <c r="B1" i="9"/>
  <c r="C12" i="9"/>
  <c r="C11" i="9"/>
  <c r="C5" i="8"/>
  <c r="C6" i="8"/>
  <c r="C10" i="7"/>
  <c r="D10" i="7"/>
  <c r="B10" i="7"/>
  <c r="C7" i="7"/>
  <c r="C8" i="7"/>
  <c r="D19" i="1" l="1"/>
  <c r="D11" i="1"/>
  <c r="D24" i="1"/>
  <c r="D31" i="1"/>
</calcChain>
</file>

<file path=xl/sharedStrings.xml><?xml version="1.0" encoding="utf-8"?>
<sst xmlns="http://schemas.openxmlformats.org/spreadsheetml/2006/main" count="265" uniqueCount="193">
  <si>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</si>
  <si>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</si>
  <si>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</si>
  <si>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</si>
  <si>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</si>
  <si>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</si>
  <si>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</si>
  <si>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</si>
  <si>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</si>
  <si>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</si>
  <si>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</si>
  <si>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</si>
  <si>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</si>
  <si>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</si>
  <si>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</si>
  <si>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</si>
  <si>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</si>
  <si>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</si>
  <si>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</si>
  <si>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</si>
  <si>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</si>
  <si>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</si>
  <si>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</si>
  <si>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</si>
  <si>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</si>
  <si>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</si>
  <si>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</si>
  <si>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</si>
  <si>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</si>
  <si>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</si>
  <si>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</si>
  <si>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</si>
  <si>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</si>
  <si>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</si>
  <si>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</si>
  <si>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</si>
  <si>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</si>
  <si>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</si>
  <si>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</si>
  <si>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</si>
  <si>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</si>
  <si>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</si>
  <si>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</si>
  <si>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</si>
  <si>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</si>
  <si>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</si>
  <si>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</si>
  <si>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</si>
  <si>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</si>
  <si>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</si>
  <si>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</si>
  <si>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</si>
  <si>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</si>
  <si>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</si>
  <si>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</si>
  <si>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</si>
  <si>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</si>
  <si>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</si>
  <si>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</si>
  <si>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</si>
  <si>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</si>
  <si>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</si>
  <si>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</si>
  <si>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</si>
  <si>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</si>
  <si>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</si>
  <si>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</si>
  <si>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</si>
  <si>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</si>
  <si>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</si>
  <si>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</si>
  <si>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</si>
  <si>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</si>
  <si>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</si>
  <si>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</si>
  <si>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</si>
  <si>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</si>
  <si>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</si>
  <si>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</si>
  <si>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</si>
  <si>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</si>
  <si>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</si>
  <si>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</si>
  <si>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</si>
  <si>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</si>
  <si>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</si>
  <si>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</si>
  <si>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</si>
  <si>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</si>
  <si>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</si>
  <si>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</si>
  <si>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</si>
  <si>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</si>
  <si>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</si>
  <si>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</si>
  <si>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</si>
  <si>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</si>
  <si>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</si>
  <si>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</si>
  <si>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</si>
  <si>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</si>
  <si>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</si>
  <si>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</si>
  <si>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</si>
  <si>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</si>
  <si>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</si>
  <si>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</si>
  <si>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</si>
  <si>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</si>
  <si>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</si>
  <si>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</si>
  <si>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</si>
  <si>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</si>
  <si>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</si>
  <si>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</si>
  <si>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</si>
  <si>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</si>
  <si>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</si>
  <si>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</si>
  <si>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</si>
  <si>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</si>
  <si>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</si>
  <si>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</si>
  <si>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</si>
  <si>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</si>
  <si>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</si>
  <si>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</si>
  <si>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</si>
  <si>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</si>
  <si>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</si>
  <si>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</si>
  <si>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</si>
  <si>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</si>
  <si>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</si>
  <si>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</si>
  <si>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</si>
  <si>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</si>
  <si>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</si>
  <si>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</si>
  <si>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</si>
  <si>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</si>
  <si>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</si>
  <si>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</si>
  <si>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</si>
  <si>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</si>
  <si>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</si>
  <si>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INPSIA "Ikšķiles māja"</t>
  </si>
  <si>
    <t>31.12.2019.</t>
  </si>
  <si>
    <t>Jā, Nr. 21/2018, 31.10.2018.</t>
  </si>
  <si>
    <t>Jā, Ikšķiles novada pašvaldībā, mājaslapā: www.ikskile.lv</t>
  </si>
  <si>
    <t>Ikšķiles NAI - "Ikšķiles attīrīšanas ietaises", Tīnūžu pag., Ikšķiles nov.</t>
  </si>
  <si>
    <t>Iekārtas - 60, elektronika - 50, dzelzsbetona rezervuārs, ēka - 20</t>
  </si>
  <si>
    <t>Uzglabāšana, kompostēšana</t>
  </si>
  <si>
    <t>Attīrīto notekūdeņu  piesārņojuma koncentrācija mg/l, vidēji 2018.gadā</t>
  </si>
  <si>
    <t>Nav</t>
  </si>
  <si>
    <t>Urbums Nr.1, Dainu iela 4A, Ikšķile, Ikšķiles nov.</t>
  </si>
  <si>
    <t>Urbums Nr.2, Dainu iela 4A, Ikšķile, Ikšķiles nov.</t>
  </si>
  <si>
    <t>ŪAS, Dainu iela 4A, Ikšķile, Ikšķiles nov.</t>
  </si>
  <si>
    <t>Kopā - 105657</t>
  </si>
  <si>
    <t>Pazemes dz. bet. rezervuāri - 2 gab., Dainu iela 4A, Ikšķile, Ikšķiles nov.</t>
  </si>
  <si>
    <t>235.5x2 (lietderīgais 200x2)</t>
  </si>
  <si>
    <t>Iekārtas, elektroierīces - 60, ēka - 20, urbums - 20</t>
  </si>
  <si>
    <t xml:space="preserve"> Iekārtas, elektroierīces - 60, dzelzsbetona konstrukcija, ēka - 20</t>
  </si>
  <si>
    <t>Iekārtas - 43, elektroierīces - 92, dzelzsbetona rezervuārs, ēka - 13</t>
  </si>
  <si>
    <t>Iekārtas -43, elektroierīces - 92, ēka - 26, urbums - 21</t>
  </si>
  <si>
    <t>Iekārtas - 43, elektroierīces - 92, dzelzsbetona konstrukcija, ēka - 21</t>
  </si>
  <si>
    <t>Iekārtas - 43, elektroierīces - 92, dzelzsbetona rezervuārs - 13</t>
  </si>
  <si>
    <t>Iekārtas, elektroierīces - 60, dzelzsbetona rezervuārs - 20</t>
  </si>
  <si>
    <t>Jā, ir. Apstiprināja Ikšķiles novada dome 2016.g.</t>
  </si>
  <si>
    <t>No pašvaldības kompensācijām un tarifa</t>
  </si>
  <si>
    <t>Pašreiz tiek veikts darbs pie šāda plāna</t>
  </si>
  <si>
    <t>2.2 - 3.2</t>
  </si>
  <si>
    <t>esošā 515 m3/dnn, proj. max. 1086 m3/dnn, plānotā 1443 m3/dnn (150 l/dnn uz cilvēku, ugunsdzēsība min. 30 l/s 3 stundas - 324 m3, bez laistīšanas u.c.)</t>
  </si>
  <si>
    <t>esošais CE 4072 (346 m3/dnn), proj. CE 5061 (826 m3/dnn), plānotais CE 11011 (923 m3/dnn), N un P papildus attīrīšana</t>
  </si>
  <si>
    <t>Dūņu lauku paplašināšana, kompostēšanas laukuma izbūve, jumts</t>
  </si>
  <si>
    <t>Tiek pārtērēti vienas dienas limiti karstā laikā. RVP esot piemērojis sodus par dienas limita pārsniegumiem.</t>
  </si>
  <si>
    <t>Ir viens aerators, kā rezultātā nav zināms, kas un kā tur ir, nav redzēts dibens jau 5 gadi</t>
  </si>
  <si>
    <t>SAM 5.3.1. ietvaros ūdens netiek būvēts</t>
  </si>
  <si>
    <t>2 urbumus</t>
  </si>
  <si>
    <t>Rezervuārs 2 x200</t>
  </si>
  <si>
    <t>Pēc tarifa paaugstināšanas ieņēmumi sedz izdevumus</t>
  </si>
  <si>
    <t>IKŠĶILE</t>
  </si>
  <si>
    <t>Šobrīd jauda ir pietiekoša, bet beidzas projekts, kura ietvaros kanalizācijas tīkli ir palielinājušies par 50%. Sagaidāms notekūdeņu apjoma pieaugums. Nav zināms par cik palielināsies notekūdeņu apjoms saistībā ar decentralizēto NAI sistēmu ieviešanu.</t>
  </si>
  <si>
    <t>Dūņu lauki nepietiekoša izmēra, vaļēji bez jumta. Paši gatavo kompostu bez kompostēšanas laukuma</t>
  </si>
  <si>
    <t>2020.g.</t>
  </si>
  <si>
    <r>
      <t xml:space="preserve"> </t>
    </r>
    <r>
      <rPr>
        <b/>
        <sz val="11"/>
        <color theme="1"/>
        <rFont val="Calibri"/>
        <family val="2"/>
        <charset val="186"/>
        <scheme val="minor"/>
      </rPr>
      <t>29.08.2018., prot. Nr.9</t>
    </r>
  </si>
  <si>
    <t>tiek izstrādāts jauns teritorijas plānojums</t>
  </si>
  <si>
    <t>atkarībā no situācijas un pieejamā ES finansējuma</t>
  </si>
  <si>
    <t>Aglomerācijas izmaiņu ietvaros ir paplašinātas aglomerācjias robežas uz vairākām pieguļošām ne pārāk blīvi apdzīvotām teritorijām ar nākotnes perspektīvu</t>
  </si>
  <si>
    <t>534 (persp 1344)</t>
  </si>
  <si>
    <t xml:space="preserve">3190 (persp 4000) </t>
  </si>
  <si>
    <t>Vajag NAI paplašināšanu līdz ar iedzīvotāju skaita pieaugumu un decentralizētās sistēmas reģistra izveidi. Ieplūstošo notekūdeņu piesāņojuma apjoms vairāk kā divas reizes pārsniedz NAI projektā paredzēto piesārņojumu</t>
  </si>
  <si>
    <t>jaunā aglomerācija, pēc 2018.g. lēmumam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</si>
</sst>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11"/>
      <name val="Calibri"/>
      <family val="2"/>
      <scheme val="minor"/>
    </font>
    <font>
      <b/>
      <sz val="12"/>
      <color theme="1"/>
      <name val="Calibri"/>
      <family val="2"/>
      <charset val="186"/>
      <scheme val="minor"/>
    </font>
    <font>
      <sz val="8"/>
      <name val="Calibri"/>
      <family val="2"/>
      <scheme val="minor"/>
    </font>
    <font>
      <sz val="12"/>
      <color rgb="FFFF0000"/>
      <name val="Calibri"/>
      <family val="2"/>
      <scheme val="minor"/>
    </font>
    <font>
      <b/>
      <sz val="14"/>
      <color rgb="FFFF0000"/>
      <name val="Calibri"/>
      <family val="2"/>
      <scheme val="minor"/>
    </font>
    <font>
      <sz val="11"/>
      <color theme="1"/>
      <name val="Calibri"/>
      <family val="2"/>
      <scheme val="minor"/>
    </font>
    <font>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0" fontId="12" fillId="0" borderId="0"/>
    <xf numFmtId="9" fontId="30" fillId="0" borderId="0" applyFont="0" applyFill="0" applyBorder="0" applyAlignment="0" applyProtection="0"/>
  </cellStyleXfs>
  <cellXfs count="160">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4" fontId="0" fillId="4" borderId="1" xfId="0" applyNumberFormat="1" applyFill="1" applyBorder="1" applyAlignment="1">
      <alignment vertical="top"/>
    </xf>
    <xf numFmtId="0" fontId="25" fillId="0" borderId="1" xfId="0" applyFont="1" applyFill="1" applyBorder="1" applyAlignment="1">
      <alignment horizontal="center" vertical="center" wrapText="1"/>
    </xf>
    <xf numFmtId="4" fontId="26" fillId="4" borderId="1" xfId="0" applyNumberFormat="1" applyFont="1" applyFill="1" applyBorder="1" applyAlignment="1">
      <alignment horizontal="center" vertical="center"/>
    </xf>
    <xf numFmtId="3" fontId="26" fillId="4" borderId="1" xfId="0" applyNumberFormat="1" applyFont="1" applyFill="1" applyBorder="1" applyAlignment="1">
      <alignment horizontal="center" vertical="center"/>
    </xf>
    <xf numFmtId="4" fontId="26" fillId="0" borderId="1" xfId="0" applyNumberFormat="1" applyFont="1" applyFill="1" applyBorder="1" applyAlignment="1">
      <alignment horizontal="center" vertical="top"/>
    </xf>
    <xf numFmtId="3" fontId="26" fillId="0" borderId="1" xfId="0" applyNumberFormat="1" applyFont="1" applyFill="1" applyBorder="1" applyAlignment="1">
      <alignment horizontal="center" vertical="top"/>
    </xf>
    <xf numFmtId="10" fontId="2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3" fillId="4" borderId="1" xfId="0" applyFont="1" applyFill="1" applyBorder="1" applyAlignment="1">
      <alignment vertical="top" wrapText="1"/>
    </xf>
    <xf numFmtId="4" fontId="18" fillId="0" borderId="0" xfId="0" applyNumberFormat="1" applyFont="1"/>
    <xf numFmtId="3" fontId="0" fillId="4" borderId="11" xfId="0" applyNumberFormat="1" applyFill="1" applyBorder="1" applyAlignment="1">
      <alignment vertical="top" wrapText="1"/>
    </xf>
    <xf numFmtId="0" fontId="0" fillId="0" borderId="4" xfId="0" applyBorder="1" applyAlignment="1">
      <alignment horizontal="center" vertical="center"/>
    </xf>
    <xf numFmtId="0" fontId="0" fillId="0" borderId="0" xfId="0" applyBorder="1" applyAlignment="1">
      <alignment wrapText="1"/>
    </xf>
    <xf numFmtId="3" fontId="28" fillId="2" borderId="1" xfId="0" applyNumberFormat="1" applyFont="1" applyFill="1" applyBorder="1" applyAlignment="1">
      <alignment horizontal="right" vertical="top"/>
    </xf>
    <xf numFmtId="3" fontId="29" fillId="4" borderId="1" xfId="0" applyNumberFormat="1" applyFont="1" applyFill="1" applyBorder="1" applyAlignment="1">
      <alignment horizontal="center" vertical="top"/>
    </xf>
    <xf numFmtId="10" fontId="15" fillId="2" borderId="2" xfId="0" applyNumberFormat="1" applyFont="1" applyFill="1" applyBorder="1" applyAlignment="1">
      <alignment horizontal="center" vertical="top" wrapText="1"/>
    </xf>
    <xf numFmtId="0" fontId="0" fillId="0" borderId="1" xfId="0" applyBorder="1"/>
    <xf numFmtId="10" fontId="0" fillId="0" borderId="1" xfId="2" applyNumberFormat="1" applyFont="1" applyBorder="1"/>
    <xf numFmtId="3" fontId="2" fillId="4" borderId="1" xfId="0" applyNumberFormat="1" applyFont="1" applyFill="1" applyBorder="1" applyAlignment="1">
      <alignment vertical="top" wrapText="1"/>
    </xf>
    <xf numFmtId="0" fontId="3" fillId="4" borderId="8" xfId="0" applyFont="1" applyFill="1" applyBorder="1" applyAlignment="1">
      <alignment vertical="top" wrapText="1"/>
    </xf>
    <xf numFmtId="3" fontId="31" fillId="4" borderId="10" xfId="0" applyNumberFormat="1" applyFont="1" applyFill="1" applyBorder="1" applyAlignment="1">
      <alignment horizontal="right" vertical="top"/>
    </xf>
    <xf numFmtId="0" fontId="3" fillId="2" borderId="14" xfId="0" applyFont="1" applyFill="1" applyBorder="1" applyAlignment="1">
      <alignment vertical="top"/>
    </xf>
    <xf numFmtId="0" fontId="3" fillId="0" borderId="15" xfId="0" applyFont="1" applyBorder="1" applyAlignment="1">
      <alignment vertical="top"/>
    </xf>
    <xf numFmtId="0" fontId="3" fillId="0" borderId="1" xfId="0" applyFont="1" applyBorder="1" applyAlignment="1">
      <alignment vertical="top"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4" xfId="0" applyFont="1" applyBorder="1" applyAlignment="1">
      <alignment horizontal="right" vertical="top"/>
    </xf>
    <xf numFmtId="0" fontId="3" fillId="0" borderId="15"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right" vertical="center"/>
    </xf>
    <xf numFmtId="0" fontId="3" fillId="4" borderId="2" xfId="0" applyFont="1" applyFill="1" applyBorder="1" applyAlignment="1">
      <alignment horizontal="right" vertical="center"/>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1" xfId="0" applyBorder="1" applyAlignment="1">
      <alignment horizontal="center" vertical="top"/>
    </xf>
    <xf numFmtId="0" fontId="16" fillId="4" borderId="20"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0" fillId="4" borderId="12" xfId="0" applyFill="1" applyBorder="1" applyAlignment="1">
      <alignment horizontal="center" wrapText="1"/>
    </xf>
    <xf numFmtId="0" fontId="0" fillId="4" borderId="0" xfId="0" applyFill="1" applyBorder="1" applyAlignment="1">
      <alignment horizontal="center" wrapText="1"/>
    </xf>
    <xf numFmtId="0" fontId="25" fillId="4" borderId="7"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3">
    <cellStyle name="Normal 2" xfId="1" xr:uid="{00000000-0005-0000-0000-000001000000}"/>
    <cellStyle name="Parasts" xfId="0" builtinId="0"/>
    <cellStyle name="Procenti"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view="pageBreakPreview" zoomScale="85" zoomScaleNormal="90" zoomScaleSheetLayoutView="85" workbookViewId="0">
      <selection activeCell="E32" sqref="E32"/>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142</v>
      </c>
      <c r="B1" s="114" t="s">
        <v>181</v>
      </c>
      <c r="C1" s="115"/>
      <c r="D1" s="115"/>
    </row>
    <row r="2" spans="1:8" ht="21.75" customHeight="1" x14ac:dyDescent="0.3">
      <c r="A2" s="5"/>
      <c r="B2" s="6"/>
      <c r="C2" s="6"/>
      <c r="D2" s="6"/>
    </row>
    <row r="3" spans="1:8" s="4" customFormat="1" ht="18" customHeight="1" x14ac:dyDescent="0.3">
      <c r="A3" s="116" t="s">
        <v>110</v>
      </c>
      <c r="B3" s="116"/>
      <c r="C3" s="116"/>
      <c r="D3" s="116"/>
      <c r="E3" s="121" t="s">
        <v>111</v>
      </c>
      <c r="F3" s="121"/>
      <c r="G3" s="121"/>
      <c r="H3" s="121"/>
    </row>
    <row r="4" spans="1:8" ht="55.5" customHeight="1" x14ac:dyDescent="0.3">
      <c r="A4" s="118" t="s">
        <v>7</v>
      </c>
      <c r="B4" s="118" t="s">
        <v>92</v>
      </c>
      <c r="C4" s="118" t="s">
        <v>127</v>
      </c>
      <c r="D4" s="117" t="s">
        <v>22</v>
      </c>
      <c r="E4" s="122" t="s">
        <v>7</v>
      </c>
      <c r="F4" s="122" t="s">
        <v>112</v>
      </c>
      <c r="G4" s="122" t="s">
        <v>9</v>
      </c>
      <c r="H4" s="123" t="s">
        <v>22</v>
      </c>
    </row>
    <row r="5" spans="1:8" ht="129" customHeight="1" x14ac:dyDescent="0.3">
      <c r="A5" s="118"/>
      <c r="B5" s="118"/>
      <c r="C5" s="118"/>
      <c r="D5" s="117"/>
      <c r="E5" s="122"/>
      <c r="F5" s="122"/>
      <c r="G5" s="122"/>
      <c r="H5" s="123"/>
    </row>
    <row r="6" spans="1:8" x14ac:dyDescent="0.3">
      <c r="A6" s="111" t="s">
        <v>18</v>
      </c>
      <c r="B6" s="111"/>
      <c r="C6" s="111"/>
      <c r="D6" s="111"/>
      <c r="E6" s="126" t="s">
        <v>132</v>
      </c>
      <c r="F6" s="126"/>
      <c r="G6" s="126"/>
      <c r="H6" s="126"/>
    </row>
    <row r="7" spans="1:8" ht="46.95" customHeight="1" x14ac:dyDescent="0.3">
      <c r="A7" s="18" t="s">
        <v>19</v>
      </c>
      <c r="B7" s="8">
        <v>18320</v>
      </c>
      <c r="C7" s="99" t="s">
        <v>189</v>
      </c>
      <c r="D7" s="8">
        <f>D8+D9+D10</f>
        <v>4295000</v>
      </c>
      <c r="E7" s="68" t="s">
        <v>128</v>
      </c>
      <c r="F7" s="69">
        <f>F8</f>
        <v>40000</v>
      </c>
      <c r="G7" s="70" t="s">
        <v>190</v>
      </c>
      <c r="H7" s="69">
        <f>H8+H10</f>
        <v>9240000</v>
      </c>
    </row>
    <row r="8" spans="1:8" x14ac:dyDescent="0.3">
      <c r="A8" s="19" t="s">
        <v>0</v>
      </c>
      <c r="B8" s="43">
        <v>15400</v>
      </c>
      <c r="C8" s="9"/>
      <c r="D8" s="54">
        <f>B8*200</f>
        <v>3080000</v>
      </c>
      <c r="E8" s="129" t="s">
        <v>116</v>
      </c>
      <c r="F8" s="131">
        <v>40000</v>
      </c>
      <c r="G8" s="133"/>
      <c r="H8" s="124">
        <f>F8*160</f>
        <v>6400000</v>
      </c>
    </row>
    <row r="9" spans="1:8" x14ac:dyDescent="0.3">
      <c r="A9" s="19" t="s">
        <v>1</v>
      </c>
      <c r="B9" s="43">
        <v>2500</v>
      </c>
      <c r="C9" s="9"/>
      <c r="D9" s="54">
        <f>B9*150</f>
        <v>375000</v>
      </c>
      <c r="E9" s="130"/>
      <c r="F9" s="132"/>
      <c r="G9" s="134"/>
      <c r="H9" s="125"/>
    </row>
    <row r="10" spans="1:8" x14ac:dyDescent="0.3">
      <c r="A10" s="19" t="s">
        <v>4</v>
      </c>
      <c r="B10" s="43">
        <v>420</v>
      </c>
      <c r="C10" s="9"/>
      <c r="D10" s="30">
        <f>B10*2000</f>
        <v>840000</v>
      </c>
      <c r="E10" s="19" t="s">
        <v>4</v>
      </c>
      <c r="F10" s="43">
        <v>1420</v>
      </c>
      <c r="G10" s="9"/>
      <c r="H10" s="30">
        <f>F10*2000</f>
        <v>2840000</v>
      </c>
    </row>
    <row r="11" spans="1:8" ht="62.4" x14ac:dyDescent="0.3">
      <c r="A11" s="20" t="s">
        <v>21</v>
      </c>
      <c r="B11" s="12"/>
      <c r="C11" s="13"/>
      <c r="D11" s="14">
        <f>D12+D13+D14</f>
        <v>242000</v>
      </c>
      <c r="E11" s="71" t="s">
        <v>129</v>
      </c>
      <c r="F11" s="72"/>
      <c r="G11" s="73"/>
      <c r="H11" s="74">
        <f>H12+H13+H14</f>
        <v>0</v>
      </c>
    </row>
    <row r="12" spans="1:8" x14ac:dyDescent="0.3">
      <c r="A12" s="19" t="s">
        <v>2</v>
      </c>
      <c r="B12" s="43">
        <v>11</v>
      </c>
      <c r="C12" s="9"/>
      <c r="D12" s="54">
        <v>242000</v>
      </c>
      <c r="E12" s="19" t="s">
        <v>117</v>
      </c>
      <c r="F12" s="43"/>
      <c r="G12" s="9"/>
      <c r="H12" s="54">
        <v>0</v>
      </c>
    </row>
    <row r="13" spans="1:8" ht="41.4" x14ac:dyDescent="0.3">
      <c r="A13" s="19" t="s">
        <v>12</v>
      </c>
      <c r="B13" s="43"/>
      <c r="C13" s="9"/>
      <c r="D13" s="54">
        <v>0</v>
      </c>
      <c r="E13" s="19" t="s">
        <v>118</v>
      </c>
      <c r="F13" s="43"/>
      <c r="G13" s="9"/>
      <c r="H13" s="54">
        <v>0</v>
      </c>
    </row>
    <row r="14" spans="1:8" ht="27.6" x14ac:dyDescent="0.3">
      <c r="A14" s="19" t="s">
        <v>11</v>
      </c>
      <c r="B14" s="43"/>
      <c r="C14" s="9"/>
      <c r="D14" s="54">
        <v>0</v>
      </c>
      <c r="E14" s="19" t="s">
        <v>119</v>
      </c>
      <c r="F14" s="43"/>
      <c r="G14" s="9"/>
      <c r="H14" s="54">
        <v>0</v>
      </c>
    </row>
    <row r="15" spans="1:8" ht="85.95" customHeight="1" x14ac:dyDescent="0.3">
      <c r="A15" s="18" t="s">
        <v>20</v>
      </c>
      <c r="B15" s="8">
        <v>0</v>
      </c>
      <c r="C15" s="17">
        <v>0</v>
      </c>
      <c r="D15" s="8">
        <v>0</v>
      </c>
      <c r="E15" s="68" t="s">
        <v>130</v>
      </c>
      <c r="F15" s="69">
        <f>F16</f>
        <v>0</v>
      </c>
      <c r="G15" s="70">
        <v>0</v>
      </c>
      <c r="H15" s="69">
        <f>H16+H18</f>
        <v>0</v>
      </c>
    </row>
    <row r="16" spans="1:8" x14ac:dyDescent="0.3">
      <c r="A16" s="19" t="s">
        <v>0</v>
      </c>
      <c r="B16" s="43">
        <v>0</v>
      </c>
      <c r="C16" s="9"/>
      <c r="E16" s="129" t="s">
        <v>1</v>
      </c>
      <c r="F16" s="135">
        <v>0</v>
      </c>
      <c r="G16" s="119"/>
      <c r="H16" s="124">
        <f>F16*160</f>
        <v>0</v>
      </c>
    </row>
    <row r="17" spans="1:9" x14ac:dyDescent="0.3">
      <c r="A17" s="19" t="s">
        <v>1</v>
      </c>
      <c r="B17" s="43">
        <v>0</v>
      </c>
      <c r="C17" s="9"/>
      <c r="E17" s="130"/>
      <c r="F17" s="136"/>
      <c r="G17" s="120"/>
      <c r="H17" s="125"/>
    </row>
    <row r="18" spans="1:9" x14ac:dyDescent="0.3">
      <c r="A18" s="19" t="s">
        <v>4</v>
      </c>
      <c r="B18" s="43">
        <v>0</v>
      </c>
      <c r="C18" s="9"/>
      <c r="E18" s="19" t="s">
        <v>4</v>
      </c>
      <c r="F18" s="43">
        <v>0</v>
      </c>
      <c r="G18" s="9"/>
      <c r="H18" s="30">
        <f>F18*2000</f>
        <v>0</v>
      </c>
    </row>
    <row r="19" spans="1:9" ht="78" x14ac:dyDescent="0.3">
      <c r="A19" s="20" t="s">
        <v>113</v>
      </c>
      <c r="B19" s="12">
        <v>0</v>
      </c>
      <c r="C19" s="13"/>
      <c r="D19" s="14">
        <f>D20+D21+D22</f>
        <v>0</v>
      </c>
      <c r="E19" s="71" t="s">
        <v>131</v>
      </c>
      <c r="F19" s="72"/>
      <c r="G19" s="73"/>
      <c r="H19" s="74">
        <f>H20+H21+H22</f>
        <v>0</v>
      </c>
    </row>
    <row r="20" spans="1:9" x14ac:dyDescent="0.3">
      <c r="A20" s="19" t="s">
        <v>2</v>
      </c>
      <c r="B20" s="43">
        <v>0</v>
      </c>
      <c r="C20" s="9"/>
      <c r="D20" s="54">
        <f>B20*35000</f>
        <v>0</v>
      </c>
      <c r="E20" s="19" t="s">
        <v>117</v>
      </c>
      <c r="F20" s="43"/>
      <c r="G20" s="9"/>
      <c r="H20" s="54">
        <v>0</v>
      </c>
    </row>
    <row r="21" spans="1:9" ht="41.4" x14ac:dyDescent="0.3">
      <c r="A21" s="19" t="s">
        <v>12</v>
      </c>
      <c r="B21" s="43"/>
      <c r="C21" s="9"/>
      <c r="D21" s="54">
        <v>0</v>
      </c>
      <c r="E21" s="19" t="s">
        <v>118</v>
      </c>
      <c r="F21" s="43"/>
      <c r="G21" s="9"/>
      <c r="H21" s="54">
        <v>0</v>
      </c>
    </row>
    <row r="22" spans="1:9" ht="27.6" x14ac:dyDescent="0.3">
      <c r="A22" s="19" t="s">
        <v>11</v>
      </c>
      <c r="B22" s="43"/>
      <c r="C22" s="9"/>
      <c r="D22" s="54">
        <v>0</v>
      </c>
      <c r="E22" s="19" t="s">
        <v>119</v>
      </c>
      <c r="F22" s="43"/>
      <c r="G22" s="9"/>
      <c r="H22" s="54">
        <v>0</v>
      </c>
    </row>
    <row r="23" spans="1:9" x14ac:dyDescent="0.3">
      <c r="A23" s="111" t="s">
        <v>5</v>
      </c>
      <c r="B23" s="111"/>
      <c r="C23" s="111"/>
      <c r="D23" s="111"/>
      <c r="E23" s="126" t="s">
        <v>114</v>
      </c>
      <c r="F23" s="126"/>
      <c r="G23" s="126"/>
      <c r="H23" s="126"/>
    </row>
    <row r="24" spans="1:9" ht="31.2" customHeight="1" x14ac:dyDescent="0.3">
      <c r="A24" s="20" t="s">
        <v>8</v>
      </c>
      <c r="B24" s="15">
        <f>B25+B26</f>
        <v>2900</v>
      </c>
      <c r="C24" s="13"/>
      <c r="D24" s="8">
        <f>SUM(D25:D29)</f>
        <v>850000</v>
      </c>
      <c r="E24" s="71" t="s">
        <v>115</v>
      </c>
      <c r="F24" s="75">
        <f>F25</f>
        <v>3000</v>
      </c>
      <c r="G24" s="73"/>
      <c r="H24" s="69">
        <f>SUM(H25:H29)</f>
        <v>720000</v>
      </c>
      <c r="I24" t="s">
        <v>120</v>
      </c>
    </row>
    <row r="25" spans="1:9" x14ac:dyDescent="0.3">
      <c r="A25" s="19" t="s">
        <v>0</v>
      </c>
      <c r="B25" s="55">
        <v>2500</v>
      </c>
      <c r="C25" s="16"/>
      <c r="D25" s="30">
        <f>B25*200</f>
        <v>500000</v>
      </c>
      <c r="E25" s="129" t="s">
        <v>1</v>
      </c>
      <c r="F25" s="137">
        <v>3000</v>
      </c>
      <c r="G25" s="139"/>
      <c r="H25" s="124">
        <f>F25*160</f>
        <v>480000</v>
      </c>
    </row>
    <row r="26" spans="1:9" x14ac:dyDescent="0.3">
      <c r="A26" s="19" t="s">
        <v>1</v>
      </c>
      <c r="B26" s="43">
        <v>400</v>
      </c>
      <c r="C26" s="9"/>
      <c r="D26" s="54">
        <f>B26*150</f>
        <v>60000</v>
      </c>
      <c r="E26" s="130"/>
      <c r="F26" s="138"/>
      <c r="G26" s="140"/>
      <c r="H26" s="125"/>
    </row>
    <row r="27" spans="1:9" x14ac:dyDescent="0.3">
      <c r="A27" s="19" t="s">
        <v>3</v>
      </c>
      <c r="B27" s="43">
        <v>70</v>
      </c>
      <c r="C27" s="9"/>
      <c r="D27" s="54">
        <f>B27*2000</f>
        <v>140000</v>
      </c>
      <c r="E27" s="19" t="s">
        <v>121</v>
      </c>
      <c r="F27" s="43">
        <v>120</v>
      </c>
      <c r="G27" s="9"/>
      <c r="H27" s="54">
        <f>F27*2000</f>
        <v>240000</v>
      </c>
    </row>
    <row r="28" spans="1:9" ht="31.95" customHeight="1" x14ac:dyDescent="0.3">
      <c r="A28" s="19" t="s">
        <v>16</v>
      </c>
      <c r="B28" s="43">
        <v>5</v>
      </c>
      <c r="C28" s="9"/>
      <c r="D28" s="54">
        <f>B28*30000</f>
        <v>150000</v>
      </c>
      <c r="E28" s="129" t="s">
        <v>122</v>
      </c>
      <c r="F28" s="135"/>
      <c r="G28" s="119"/>
      <c r="H28" s="124"/>
    </row>
    <row r="29" spans="1:9" ht="31.95" customHeight="1" x14ac:dyDescent="0.3">
      <c r="A29" s="19" t="s">
        <v>88</v>
      </c>
      <c r="B29" s="43"/>
      <c r="C29" s="9"/>
      <c r="D29" s="54"/>
      <c r="E29" s="130"/>
      <c r="F29" s="136"/>
      <c r="G29" s="120"/>
      <c r="H29" s="125"/>
    </row>
    <row r="30" spans="1:9" ht="30.6" customHeight="1" x14ac:dyDescent="0.3">
      <c r="A30" s="112" t="s">
        <v>6</v>
      </c>
      <c r="B30" s="113"/>
      <c r="C30" s="113"/>
      <c r="D30" s="113"/>
      <c r="E30" s="127" t="s">
        <v>123</v>
      </c>
      <c r="F30" s="128"/>
      <c r="G30" s="128"/>
      <c r="H30" s="128"/>
    </row>
    <row r="31" spans="1:9" ht="46.8" x14ac:dyDescent="0.3">
      <c r="A31" s="20" t="s">
        <v>83</v>
      </c>
      <c r="B31" s="12"/>
      <c r="C31" s="107"/>
      <c r="D31" s="8">
        <f>SUM(D32:D35)</f>
        <v>1800000</v>
      </c>
      <c r="E31" s="71" t="s">
        <v>83</v>
      </c>
      <c r="F31" s="72"/>
      <c r="G31" s="73"/>
      <c r="H31" s="69">
        <f>SUM(H32:H34)</f>
        <v>800000</v>
      </c>
    </row>
    <row r="32" spans="1:9" ht="138" x14ac:dyDescent="0.3">
      <c r="A32" s="19" t="s">
        <v>13</v>
      </c>
      <c r="B32" s="105" t="s">
        <v>173</v>
      </c>
      <c r="C32" s="109" t="s">
        <v>191</v>
      </c>
      <c r="D32" s="106">
        <v>1300000</v>
      </c>
      <c r="E32" s="19" t="s">
        <v>124</v>
      </c>
      <c r="F32" s="94" t="s">
        <v>172</v>
      </c>
      <c r="G32" s="9"/>
      <c r="H32" s="56">
        <v>800000</v>
      </c>
    </row>
    <row r="33" spans="1:8" ht="27.6" x14ac:dyDescent="0.3">
      <c r="A33" s="19" t="s">
        <v>14</v>
      </c>
      <c r="B33" s="43"/>
      <c r="C33" s="108"/>
      <c r="D33" s="56">
        <v>0</v>
      </c>
      <c r="E33" s="19" t="s">
        <v>125</v>
      </c>
      <c r="F33" s="43" t="s">
        <v>178</v>
      </c>
      <c r="G33" s="9"/>
      <c r="H33" s="100">
        <v>0</v>
      </c>
    </row>
    <row r="34" spans="1:8" ht="27.6" x14ac:dyDescent="0.3">
      <c r="A34" s="19" t="s">
        <v>15</v>
      </c>
      <c r="B34" s="43"/>
      <c r="C34" s="9"/>
      <c r="D34" s="56">
        <v>0</v>
      </c>
      <c r="E34" s="19" t="s">
        <v>126</v>
      </c>
      <c r="F34" s="43" t="s">
        <v>179</v>
      </c>
      <c r="G34" s="9"/>
      <c r="H34" s="100">
        <v>0</v>
      </c>
    </row>
    <row r="35" spans="1:8" ht="41.4" x14ac:dyDescent="0.3">
      <c r="A35" s="19" t="s">
        <v>17</v>
      </c>
      <c r="B35" s="94" t="s">
        <v>174</v>
      </c>
      <c r="C35" s="9"/>
      <c r="D35" s="56">
        <v>500000</v>
      </c>
    </row>
    <row r="36" spans="1:8" ht="30" customHeight="1" x14ac:dyDescent="0.3">
      <c r="A36" s="110" t="s">
        <v>10</v>
      </c>
      <c r="B36" s="110"/>
      <c r="C36" s="110"/>
      <c r="D36" s="110"/>
      <c r="E36" s="110" t="s">
        <v>10</v>
      </c>
      <c r="F36" s="110"/>
      <c r="G36" s="110"/>
      <c r="H36" s="110"/>
    </row>
    <row r="37" spans="1:8" x14ac:dyDescent="0.3">
      <c r="A37"/>
      <c r="B37" s="1"/>
      <c r="C37" s="1"/>
    </row>
    <row r="38" spans="1:8" x14ac:dyDescent="0.3">
      <c r="A38"/>
    </row>
    <row r="39" spans="1:8" x14ac:dyDescent="0.3">
      <c r="A39"/>
      <c r="B39" s="1"/>
      <c r="C39" s="1"/>
    </row>
    <row r="40" spans="1:8" x14ac:dyDescent="0.3">
      <c r="A40"/>
      <c r="B40" s="2"/>
      <c r="C40" s="2"/>
    </row>
    <row r="41" spans="1:8" x14ac:dyDescent="0.3">
      <c r="A4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2"/>
      <c r="C47" s="2"/>
    </row>
    <row r="48" spans="1:8" x14ac:dyDescent="0.3">
      <c r="A48"/>
    </row>
    <row r="49" spans="1:3" x14ac:dyDescent="0.3">
      <c r="A49"/>
      <c r="B49" s="1"/>
      <c r="C49" s="1"/>
    </row>
    <row r="50" spans="1:3" x14ac:dyDescent="0.3">
      <c r="A50"/>
      <c r="B50" s="2"/>
      <c r="C50" s="2"/>
    </row>
  </sheetData>
  <mergeCells count="35">
    <mergeCell ref="E30:H30"/>
    <mergeCell ref="E36:H36"/>
    <mergeCell ref="E8:E9"/>
    <mergeCell ref="F8:F9"/>
    <mergeCell ref="H8:H9"/>
    <mergeCell ref="G8:G9"/>
    <mergeCell ref="E16:E17"/>
    <mergeCell ref="F16:F17"/>
    <mergeCell ref="G16:G17"/>
    <mergeCell ref="H16:H17"/>
    <mergeCell ref="E25:E26"/>
    <mergeCell ref="F25:F26"/>
    <mergeCell ref="G25:G26"/>
    <mergeCell ref="H25:H26"/>
    <mergeCell ref="E28:E29"/>
    <mergeCell ref="F28:F29"/>
    <mergeCell ref="G28:G29"/>
    <mergeCell ref="E3:H3"/>
    <mergeCell ref="E4:E5"/>
    <mergeCell ref="F4:F5"/>
    <mergeCell ref="G4:G5"/>
    <mergeCell ref="H4:H5"/>
    <mergeCell ref="H28:H29"/>
    <mergeCell ref="E6:H6"/>
    <mergeCell ref="E23:H23"/>
    <mergeCell ref="A36:D36"/>
    <mergeCell ref="A6:D6"/>
    <mergeCell ref="A23:D23"/>
    <mergeCell ref="A30:D30"/>
    <mergeCell ref="B1:D1"/>
    <mergeCell ref="A3:D3"/>
    <mergeCell ref="D4:D5"/>
    <mergeCell ref="A4:A5"/>
    <mergeCell ref="B4:B5"/>
    <mergeCell ref="C4:C5"/>
  </mergeCells>
  <pageMargins left="0.7" right="0.7" top="0.75" bottom="0.75" header="0.3" footer="0.3"/>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view="pageBreakPreview" zoomScaleNormal="100" zoomScaleSheetLayoutView="100" workbookViewId="0">
      <selection activeCell="G4" sqref="G4"/>
    </sheetView>
  </sheetViews>
  <sheetFormatPr defaultRowHeight="14.4" x14ac:dyDescent="0.3"/>
  <cols>
    <col min="1" max="1" width="48.33203125" customWidth="1"/>
    <col min="2" max="2" width="26.88671875" customWidth="1"/>
    <col min="3" max="3" width="27.77734375" customWidth="1"/>
  </cols>
  <sheetData>
    <row r="1" spans="1:3" ht="101.4" customHeight="1" thickBot="1" x14ac:dyDescent="0.35">
      <c r="A1" s="7" t="s">
        <v>142</v>
      </c>
      <c r="B1" s="97" t="s">
        <v>181</v>
      </c>
    </row>
    <row r="2" spans="1:3" x14ac:dyDescent="0.3">
      <c r="A2" s="5"/>
      <c r="B2" s="6"/>
    </row>
    <row r="3" spans="1:3" ht="30.6" customHeight="1" x14ac:dyDescent="0.3">
      <c r="A3" s="141" t="s">
        <v>100</v>
      </c>
      <c r="B3" s="142"/>
    </row>
    <row r="4" spans="1:3" ht="97.8" customHeight="1" x14ac:dyDescent="0.3">
      <c r="A4" s="63" t="s">
        <v>97</v>
      </c>
      <c r="B4" s="62" t="s">
        <v>185</v>
      </c>
      <c r="C4" s="3" t="s">
        <v>188</v>
      </c>
    </row>
    <row r="5" spans="1:3" ht="28.8" x14ac:dyDescent="0.3">
      <c r="A5" s="63" t="s">
        <v>98</v>
      </c>
      <c r="B5" s="104" t="s">
        <v>186</v>
      </c>
    </row>
    <row r="6" spans="1:3" ht="28.8" x14ac:dyDescent="0.3">
      <c r="A6" s="63" t="s">
        <v>133</v>
      </c>
      <c r="B6" s="104" t="s">
        <v>187</v>
      </c>
    </row>
    <row r="7" spans="1:3" ht="38.4" customHeight="1" x14ac:dyDescent="0.3">
      <c r="A7" s="63" t="s">
        <v>108</v>
      </c>
      <c r="B7" s="62"/>
    </row>
    <row r="8" spans="1:3" ht="25.2" customHeight="1" x14ac:dyDescent="0.3">
      <c r="A8" s="63" t="s">
        <v>107</v>
      </c>
      <c r="B8" s="30" t="s">
        <v>171</v>
      </c>
    </row>
    <row r="9" spans="1:3" ht="45.6" customHeight="1" x14ac:dyDescent="0.3">
      <c r="A9" s="141" t="s">
        <v>96</v>
      </c>
      <c r="B9" s="142"/>
    </row>
    <row r="10" spans="1:3" ht="48" customHeight="1" x14ac:dyDescent="0.3">
      <c r="A10" s="50" t="s">
        <v>94</v>
      </c>
      <c r="B10" s="30" t="s">
        <v>148</v>
      </c>
    </row>
    <row r="11" spans="1:3" ht="41.4" customHeight="1" x14ac:dyDescent="0.3">
      <c r="A11" s="50" t="s">
        <v>134</v>
      </c>
      <c r="B11" s="30" t="s">
        <v>147</v>
      </c>
    </row>
    <row r="12" spans="1:3" ht="70.2" customHeight="1" x14ac:dyDescent="0.3">
      <c r="A12" s="50" t="s">
        <v>95</v>
      </c>
      <c r="B12" s="30" t="s">
        <v>146</v>
      </c>
    </row>
    <row r="13" spans="1:3" ht="51" customHeight="1" x14ac:dyDescent="0.3">
      <c r="A13" s="50" t="s">
        <v>135</v>
      </c>
      <c r="B13" s="62" t="s">
        <v>149</v>
      </c>
    </row>
    <row r="14" spans="1:3" ht="28.8" x14ac:dyDescent="0.3">
      <c r="A14" s="67" t="s">
        <v>109</v>
      </c>
      <c r="B14" s="96" t="s">
        <v>168</v>
      </c>
    </row>
  </sheetData>
  <mergeCells count="2">
    <mergeCell ref="A9:B9"/>
    <mergeCell ref="A3:B3"/>
  </mergeCells>
  <pageMargins left="0.7" right="0.7"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tabSelected="1" view="pageBreakPreview" zoomScale="60" zoomScaleNormal="85" workbookViewId="0">
      <selection activeCell="F17" sqref="F17"/>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142</v>
      </c>
      <c r="B1" s="144" t="s">
        <v>181</v>
      </c>
      <c r="C1" s="145"/>
      <c r="D1" s="145"/>
    </row>
    <row r="2" spans="1:10" ht="21.75" customHeight="1" x14ac:dyDescent="0.3">
      <c r="A2" s="5"/>
      <c r="B2" s="6"/>
      <c r="C2" s="6"/>
      <c r="D2" s="6"/>
    </row>
    <row r="3" spans="1:10" s="4" customFormat="1" ht="18" customHeight="1" x14ac:dyDescent="0.3">
      <c r="A3" s="116" t="s">
        <v>24</v>
      </c>
      <c r="B3" s="116"/>
      <c r="C3" s="116"/>
      <c r="D3" s="116"/>
    </row>
    <row r="4" spans="1:10" s="4" customFormat="1" ht="36" customHeight="1" x14ac:dyDescent="0.3">
      <c r="A4" s="84" t="s">
        <v>144</v>
      </c>
      <c r="B4" s="89">
        <v>6751</v>
      </c>
      <c r="C4" s="82"/>
      <c r="D4" s="82"/>
    </row>
    <row r="5" spans="1:10" ht="29.4" customHeight="1" x14ac:dyDescent="0.3">
      <c r="A5" s="24" t="s">
        <v>25</v>
      </c>
      <c r="B5" s="89">
        <v>6116</v>
      </c>
      <c r="C5" s="28"/>
      <c r="D5" s="102">
        <v>6650</v>
      </c>
      <c r="E5" t="s">
        <v>192</v>
      </c>
    </row>
    <row r="6" spans="1:10" ht="15.6" x14ac:dyDescent="0.3">
      <c r="A6" s="22" t="s">
        <v>26</v>
      </c>
      <c r="B6" s="89">
        <f>497+636</f>
        <v>1133</v>
      </c>
      <c r="C6" s="28"/>
      <c r="D6" s="146" t="s">
        <v>184</v>
      </c>
      <c r="E6" s="146"/>
    </row>
    <row r="7" spans="1:10" ht="15.6" x14ac:dyDescent="0.3">
      <c r="A7" s="22" t="s">
        <v>27</v>
      </c>
      <c r="B7" s="89">
        <v>2470</v>
      </c>
      <c r="C7" s="92">
        <f>B7/B5</f>
        <v>0.40385873119686072</v>
      </c>
      <c r="D7" s="102">
        <v>5505</v>
      </c>
      <c r="E7" s="103">
        <f>D7/D5</f>
        <v>0.82781954887218046</v>
      </c>
    </row>
    <row r="8" spans="1:10" ht="28.8" x14ac:dyDescent="0.3">
      <c r="A8" s="22" t="s">
        <v>28</v>
      </c>
      <c r="B8" s="89">
        <v>3008</v>
      </c>
      <c r="C8" s="92">
        <f>B8/B5</f>
        <v>0.49182472204054939</v>
      </c>
      <c r="D8" s="102">
        <v>6116</v>
      </c>
      <c r="E8" s="103">
        <f>D8/D5</f>
        <v>0.91969924812030079</v>
      </c>
    </row>
    <row r="9" spans="1:10" ht="41.4" x14ac:dyDescent="0.3">
      <c r="A9" s="26"/>
      <c r="B9" s="12"/>
      <c r="C9" s="27" t="s">
        <v>89</v>
      </c>
      <c r="D9" s="101" t="s">
        <v>90</v>
      </c>
      <c r="E9" s="57"/>
      <c r="G9" s="98"/>
      <c r="H9" s="98"/>
      <c r="I9" s="98"/>
      <c r="J9" s="98"/>
    </row>
    <row r="10" spans="1:10" ht="15.6" x14ac:dyDescent="0.3">
      <c r="A10" s="24" t="s">
        <v>29</v>
      </c>
      <c r="B10" s="90">
        <f>B11+B12</f>
        <v>25.48</v>
      </c>
      <c r="C10" s="91">
        <f>C11+C12</f>
        <v>0</v>
      </c>
      <c r="D10" s="90">
        <f t="shared" ref="D10" si="0">D11+D12</f>
        <v>3.9299999999999997</v>
      </c>
      <c r="E10" s="44"/>
    </row>
    <row r="11" spans="1:10" ht="15.6" x14ac:dyDescent="0.3">
      <c r="A11" s="22" t="s">
        <v>30</v>
      </c>
      <c r="B11" s="88">
        <v>23.35</v>
      </c>
      <c r="C11" s="89">
        <v>0</v>
      </c>
      <c r="D11" s="88">
        <v>2.5</v>
      </c>
      <c r="E11" s="95"/>
    </row>
    <row r="12" spans="1:10" ht="15.6" x14ac:dyDescent="0.3">
      <c r="A12" s="22" t="s">
        <v>31</v>
      </c>
      <c r="B12" s="88">
        <v>2.13</v>
      </c>
      <c r="C12" s="89">
        <v>0</v>
      </c>
      <c r="D12" s="88">
        <v>1.43</v>
      </c>
      <c r="E12" s="44"/>
    </row>
    <row r="13" spans="1:10" ht="15.6" x14ac:dyDescent="0.3">
      <c r="A13" s="25" t="s">
        <v>32</v>
      </c>
      <c r="B13" s="89">
        <v>10</v>
      </c>
      <c r="C13" s="28"/>
      <c r="D13" s="28"/>
      <c r="E13" s="44"/>
    </row>
    <row r="14" spans="1:10" ht="15.6" x14ac:dyDescent="0.3">
      <c r="A14" s="19" t="s">
        <v>33</v>
      </c>
      <c r="B14" s="89">
        <v>4</v>
      </c>
      <c r="C14" s="28"/>
      <c r="D14" s="28"/>
      <c r="E14" s="44"/>
    </row>
    <row r="15" spans="1:10" ht="15.6" x14ac:dyDescent="0.3">
      <c r="A15" s="23" t="s">
        <v>34</v>
      </c>
      <c r="B15" s="89">
        <v>6</v>
      </c>
      <c r="C15" s="28"/>
      <c r="D15" s="28"/>
      <c r="E15" s="44"/>
    </row>
    <row r="16" spans="1:10" ht="15.6" x14ac:dyDescent="0.3">
      <c r="A16" s="24" t="s">
        <v>78</v>
      </c>
      <c r="B16" s="89">
        <v>18</v>
      </c>
      <c r="C16" s="58"/>
      <c r="D16" s="58"/>
      <c r="E16" s="57"/>
    </row>
    <row r="17" spans="1:8" ht="15.6" x14ac:dyDescent="0.3">
      <c r="A17" s="24" t="s">
        <v>136</v>
      </c>
      <c r="B17" s="88">
        <v>4.66</v>
      </c>
      <c r="C17" s="58"/>
      <c r="D17" s="58"/>
      <c r="E17" s="57"/>
    </row>
    <row r="18" spans="1:8" ht="45.6" customHeight="1" x14ac:dyDescent="0.3">
      <c r="A18" s="31" t="s">
        <v>91</v>
      </c>
      <c r="B18" s="89">
        <v>0</v>
      </c>
      <c r="C18" s="28"/>
      <c r="D18" s="28"/>
      <c r="E18" s="44"/>
    </row>
    <row r="19" spans="1:8" ht="62.4" x14ac:dyDescent="0.3">
      <c r="A19" s="31" t="s">
        <v>143</v>
      </c>
      <c r="B19" s="32"/>
      <c r="C19" s="28"/>
      <c r="D19" s="28"/>
      <c r="E19" s="44"/>
    </row>
    <row r="20" spans="1:8" ht="46.8" x14ac:dyDescent="0.3">
      <c r="A20" s="31" t="s">
        <v>84</v>
      </c>
      <c r="B20" s="89">
        <v>1</v>
      </c>
      <c r="C20" s="58"/>
      <c r="D20" s="58"/>
      <c r="E20" s="57"/>
    </row>
    <row r="21" spans="1:8" ht="31.2" x14ac:dyDescent="0.3">
      <c r="A21" s="31" t="s">
        <v>85</v>
      </c>
      <c r="B21" s="89">
        <v>204809</v>
      </c>
      <c r="C21" s="28"/>
      <c r="D21" s="28"/>
    </row>
    <row r="22" spans="1:8" ht="109.2" x14ac:dyDescent="0.3">
      <c r="A22" s="31" t="s">
        <v>99</v>
      </c>
      <c r="B22" s="89" t="s">
        <v>154</v>
      </c>
      <c r="C22" s="28"/>
      <c r="D22" s="28"/>
    </row>
    <row r="23" spans="1:8" ht="15.6" x14ac:dyDescent="0.3">
      <c r="A23" s="143" t="s">
        <v>66</v>
      </c>
      <c r="B23" s="143"/>
      <c r="C23" s="143"/>
      <c r="D23" s="143"/>
    </row>
    <row r="24" spans="1:8" ht="31.2" x14ac:dyDescent="0.3">
      <c r="A24" s="24" t="s">
        <v>67</v>
      </c>
      <c r="B24" s="89">
        <v>6116</v>
      </c>
      <c r="C24" s="28"/>
      <c r="D24" s="21"/>
      <c r="E24" t="s">
        <v>177</v>
      </c>
    </row>
    <row r="25" spans="1:8" ht="15.6" x14ac:dyDescent="0.3">
      <c r="A25" s="22" t="s">
        <v>26</v>
      </c>
      <c r="B25" s="89">
        <v>983</v>
      </c>
      <c r="C25" s="28"/>
      <c r="D25" s="10"/>
    </row>
    <row r="26" spans="1:8" ht="15.6" x14ac:dyDescent="0.3">
      <c r="A26" s="22" t="s">
        <v>27</v>
      </c>
      <c r="B26" s="89">
        <v>2143</v>
      </c>
      <c r="C26" s="92">
        <f>B26/B24</f>
        <v>0.35039241334205362</v>
      </c>
      <c r="D26" s="10"/>
      <c r="F26" s="1"/>
    </row>
    <row r="27" spans="1:8" ht="28.8" x14ac:dyDescent="0.3">
      <c r="A27" s="22" t="s">
        <v>28</v>
      </c>
      <c r="B27" s="89">
        <v>3460</v>
      </c>
      <c r="C27" s="92">
        <f>B27/B24</f>
        <v>0.56572923479398296</v>
      </c>
      <c r="D27" s="11"/>
      <c r="F27" s="1">
        <f>B24-B27</f>
        <v>2656</v>
      </c>
    </row>
    <row r="28" spans="1:8" ht="41.4" x14ac:dyDescent="0.3">
      <c r="A28" s="26"/>
      <c r="B28" s="12"/>
      <c r="C28" s="27" t="s">
        <v>89</v>
      </c>
      <c r="D28" s="27" t="s">
        <v>90</v>
      </c>
      <c r="E28" s="57"/>
    </row>
    <row r="29" spans="1:8" ht="19.2" customHeight="1" x14ac:dyDescent="0.3">
      <c r="A29" s="24" t="s">
        <v>68</v>
      </c>
      <c r="B29" s="88">
        <v>25.1</v>
      </c>
      <c r="C29" s="89">
        <v>0</v>
      </c>
      <c r="D29" s="88">
        <v>3</v>
      </c>
    </row>
    <row r="30" spans="1:8" ht="19.2" customHeight="1" x14ac:dyDescent="0.3">
      <c r="A30" s="24" t="s">
        <v>78</v>
      </c>
      <c r="B30" s="89">
        <v>26</v>
      </c>
      <c r="C30" s="58"/>
      <c r="D30" s="59"/>
      <c r="E30" s="60"/>
    </row>
    <row r="31" spans="1:8" ht="37.200000000000003" customHeight="1" x14ac:dyDescent="0.3">
      <c r="A31" s="24" t="s">
        <v>137</v>
      </c>
      <c r="B31" s="88">
        <v>32.880000000000003</v>
      </c>
      <c r="C31" s="58"/>
      <c r="D31" s="59"/>
      <c r="E31" s="60"/>
    </row>
    <row r="32" spans="1:8" ht="45" customHeight="1" x14ac:dyDescent="0.3">
      <c r="A32" s="53" t="s">
        <v>73</v>
      </c>
      <c r="B32" s="34" t="s">
        <v>37</v>
      </c>
      <c r="C32" s="34" t="s">
        <v>38</v>
      </c>
      <c r="D32" s="34" t="s">
        <v>40</v>
      </c>
      <c r="E32" s="34" t="s">
        <v>69</v>
      </c>
      <c r="F32" s="34" t="s">
        <v>41</v>
      </c>
      <c r="G32" s="34" t="s">
        <v>54</v>
      </c>
      <c r="H32" s="34" t="s">
        <v>75</v>
      </c>
    </row>
    <row r="33" spans="1:8" ht="57.6" x14ac:dyDescent="0.3">
      <c r="A33" s="93" t="s">
        <v>155</v>
      </c>
      <c r="B33" s="41" t="s">
        <v>146</v>
      </c>
      <c r="C33" s="41">
        <v>2010</v>
      </c>
      <c r="D33" s="41">
        <v>864</v>
      </c>
      <c r="E33" s="41">
        <v>93257</v>
      </c>
      <c r="F33" s="41" t="s">
        <v>161</v>
      </c>
      <c r="G33" s="41" t="s">
        <v>164</v>
      </c>
      <c r="H33" s="41" t="s">
        <v>158</v>
      </c>
    </row>
    <row r="34" spans="1:8" ht="57.6" x14ac:dyDescent="0.3">
      <c r="A34" s="93" t="s">
        <v>156</v>
      </c>
      <c r="B34" s="41" t="s">
        <v>146</v>
      </c>
      <c r="C34" s="41">
        <v>2010</v>
      </c>
      <c r="D34" s="41">
        <v>864</v>
      </c>
      <c r="E34" s="41">
        <v>94535</v>
      </c>
      <c r="F34" s="41" t="s">
        <v>161</v>
      </c>
      <c r="G34" s="41" t="s">
        <v>164</v>
      </c>
      <c r="H34" s="41" t="s">
        <v>158</v>
      </c>
    </row>
    <row r="35" spans="1:8" x14ac:dyDescent="0.3">
      <c r="A35" s="37" t="s">
        <v>71</v>
      </c>
      <c r="B35" s="41"/>
      <c r="C35" s="41"/>
      <c r="D35" s="41"/>
      <c r="E35" s="41"/>
      <c r="F35" s="41"/>
      <c r="G35" s="41"/>
      <c r="H35" s="41"/>
    </row>
    <row r="36" spans="1:8" ht="57.6" x14ac:dyDescent="0.3">
      <c r="A36" s="53" t="s">
        <v>77</v>
      </c>
      <c r="B36" s="34" t="s">
        <v>37</v>
      </c>
      <c r="C36" s="34" t="s">
        <v>38</v>
      </c>
      <c r="D36" s="34" t="s">
        <v>40</v>
      </c>
      <c r="E36" s="34" t="s">
        <v>79</v>
      </c>
      <c r="F36" s="34" t="s">
        <v>41</v>
      </c>
      <c r="G36" s="34" t="s">
        <v>54</v>
      </c>
      <c r="H36" s="34" t="s">
        <v>76</v>
      </c>
    </row>
    <row r="37" spans="1:8" ht="72" x14ac:dyDescent="0.3">
      <c r="A37" s="93" t="s">
        <v>157</v>
      </c>
      <c r="B37" s="41" t="s">
        <v>146</v>
      </c>
      <c r="C37" s="41">
        <v>2010</v>
      </c>
      <c r="D37" s="41">
        <v>1086</v>
      </c>
      <c r="E37" s="41">
        <v>182141</v>
      </c>
      <c r="F37" s="41" t="s">
        <v>162</v>
      </c>
      <c r="G37" s="41" t="s">
        <v>165</v>
      </c>
      <c r="H37" s="41" t="s">
        <v>158</v>
      </c>
    </row>
    <row r="38" spans="1:8" x14ac:dyDescent="0.3">
      <c r="A38" s="37" t="s">
        <v>70</v>
      </c>
      <c r="B38" s="41"/>
      <c r="C38" s="41"/>
      <c r="D38" s="41"/>
      <c r="E38" s="41"/>
      <c r="F38" s="41"/>
      <c r="G38" s="41"/>
      <c r="H38" s="41"/>
    </row>
    <row r="39" spans="1:8" x14ac:dyDescent="0.3">
      <c r="A39" s="37" t="s">
        <v>71</v>
      </c>
      <c r="B39" s="41"/>
      <c r="C39" s="41"/>
      <c r="D39" s="41"/>
      <c r="E39" s="41"/>
      <c r="F39" s="41"/>
      <c r="G39" s="41"/>
      <c r="H39" s="41"/>
    </row>
    <row r="40" spans="1:8" ht="86.4" customHeight="1" x14ac:dyDescent="0.3">
      <c r="A40" s="53" t="s">
        <v>72</v>
      </c>
      <c r="B40" s="34" t="s">
        <v>37</v>
      </c>
      <c r="C40" s="34" t="s">
        <v>38</v>
      </c>
      <c r="D40" s="34" t="s">
        <v>74</v>
      </c>
      <c r="E40" s="34" t="s">
        <v>41</v>
      </c>
      <c r="F40" s="34" t="s">
        <v>54</v>
      </c>
      <c r="G40" s="34" t="s">
        <v>80</v>
      </c>
      <c r="H40" s="147" t="s">
        <v>175</v>
      </c>
    </row>
    <row r="41" spans="1:8" ht="57.6" x14ac:dyDescent="0.3">
      <c r="A41" s="93" t="s">
        <v>159</v>
      </c>
      <c r="B41" s="41" t="s">
        <v>146</v>
      </c>
      <c r="C41" s="41">
        <v>2010</v>
      </c>
      <c r="D41" s="41" t="s">
        <v>160</v>
      </c>
      <c r="E41" s="41" t="s">
        <v>167</v>
      </c>
      <c r="F41" s="41" t="s">
        <v>166</v>
      </c>
      <c r="G41" s="41" t="s">
        <v>158</v>
      </c>
      <c r="H41" s="148"/>
    </row>
    <row r="42" spans="1:8" x14ac:dyDescent="0.3">
      <c r="A42" s="37" t="s">
        <v>70</v>
      </c>
      <c r="B42" s="41"/>
      <c r="C42" s="41"/>
      <c r="D42" s="41"/>
      <c r="E42" s="41"/>
      <c r="F42" s="41"/>
      <c r="G42" s="41"/>
      <c r="H42" s="148"/>
    </row>
    <row r="43" spans="1:8" x14ac:dyDescent="0.3">
      <c r="A43" s="37" t="s">
        <v>71</v>
      </c>
      <c r="B43" s="41"/>
      <c r="C43" s="41"/>
      <c r="D43" s="41"/>
      <c r="E43" s="41"/>
      <c r="F43" s="41"/>
      <c r="G43" s="41"/>
      <c r="H43" s="148"/>
    </row>
    <row r="44" spans="1:8" x14ac:dyDescent="0.3">
      <c r="H44" s="4"/>
    </row>
  </sheetData>
  <mergeCells count="5">
    <mergeCell ref="A23:D23"/>
    <mergeCell ref="B1:D1"/>
    <mergeCell ref="A3:D3"/>
    <mergeCell ref="D6:E6"/>
    <mergeCell ref="H40:H43"/>
  </mergeCells>
  <phoneticPr fontId="27" type="noConversion"/>
  <pageMargins left="0.7" right="0.7" top="0.75" bottom="0.75" header="0.3" footer="0.3"/>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topLeftCell="A8" zoomScale="60" zoomScaleNormal="80" workbookViewId="0">
      <selection activeCell="L26" sqref="L26"/>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9.88671875" customWidth="1"/>
    <col min="12" max="12" width="42.44140625" customWidth="1"/>
    <col min="13" max="13" width="22.5546875" customWidth="1"/>
  </cols>
  <sheetData>
    <row r="1" spans="1:11" ht="49.5" customHeight="1" thickBot="1" x14ac:dyDescent="0.35">
      <c r="A1" s="7" t="s">
        <v>142</v>
      </c>
      <c r="B1" s="114" t="s">
        <v>181</v>
      </c>
      <c r="C1" s="115"/>
      <c r="D1" s="115"/>
      <c r="E1" s="76"/>
      <c r="F1" s="57"/>
    </row>
    <row r="2" spans="1:11" ht="21.75" customHeight="1" x14ac:dyDescent="0.3">
      <c r="A2" s="5"/>
      <c r="B2" s="6"/>
      <c r="C2" s="6"/>
      <c r="D2" s="6"/>
      <c r="E2" s="6"/>
    </row>
    <row r="3" spans="1:11" s="4" customFormat="1" ht="18" customHeight="1" x14ac:dyDescent="0.3">
      <c r="A3" s="116" t="s">
        <v>35</v>
      </c>
      <c r="B3" s="116"/>
      <c r="C3" s="116"/>
      <c r="D3" s="116"/>
      <c r="E3" s="77"/>
    </row>
    <row r="4" spans="1:11" ht="29.4" customHeight="1" x14ac:dyDescent="0.3">
      <c r="A4" s="40" t="s">
        <v>43</v>
      </c>
      <c r="B4" s="30">
        <f>114737+B6</f>
        <v>116372</v>
      </c>
      <c r="C4" s="28"/>
      <c r="D4" s="21"/>
      <c r="E4" s="78"/>
    </row>
    <row r="5" spans="1:11" ht="28.8" x14ac:dyDescent="0.3">
      <c r="A5" s="22" t="s">
        <v>36</v>
      </c>
      <c r="B5" s="30">
        <v>88845</v>
      </c>
      <c r="C5" s="33">
        <f>B5/B4</f>
        <v>0.76345684528924485</v>
      </c>
      <c r="D5" s="10"/>
      <c r="E5" s="79"/>
    </row>
    <row r="6" spans="1:11" ht="28.8" x14ac:dyDescent="0.3">
      <c r="A6" s="22" t="s">
        <v>86</v>
      </c>
      <c r="B6" s="30">
        <v>1635</v>
      </c>
      <c r="C6" s="29">
        <f>B6/B4</f>
        <v>1.4049771422678995E-2</v>
      </c>
      <c r="D6" s="10"/>
      <c r="E6" s="79"/>
      <c r="F6" s="57"/>
    </row>
    <row r="7" spans="1:11" ht="43.2" x14ac:dyDescent="0.3">
      <c r="A7" s="61" t="s">
        <v>93</v>
      </c>
      <c r="B7" s="34" t="s">
        <v>37</v>
      </c>
      <c r="C7" s="34" t="s">
        <v>38</v>
      </c>
      <c r="D7" s="34" t="s">
        <v>40</v>
      </c>
      <c r="E7" s="34" t="s">
        <v>138</v>
      </c>
      <c r="F7" s="34" t="s">
        <v>42</v>
      </c>
      <c r="G7" s="34" t="s">
        <v>41</v>
      </c>
      <c r="H7" s="34" t="s">
        <v>54</v>
      </c>
      <c r="I7" s="34" t="s">
        <v>44</v>
      </c>
      <c r="J7" s="34" t="s">
        <v>52</v>
      </c>
      <c r="K7" s="34" t="s">
        <v>53</v>
      </c>
    </row>
    <row r="8" spans="1:11" s="36" customFormat="1" ht="72" x14ac:dyDescent="0.3">
      <c r="A8" s="87" t="s">
        <v>150</v>
      </c>
      <c r="B8" s="41" t="s">
        <v>146</v>
      </c>
      <c r="C8" s="41">
        <v>2010</v>
      </c>
      <c r="D8" s="41">
        <v>826</v>
      </c>
      <c r="E8" s="41">
        <v>5061</v>
      </c>
      <c r="F8" s="41">
        <v>126273</v>
      </c>
      <c r="G8" s="41" t="s">
        <v>151</v>
      </c>
      <c r="H8" s="41" t="s">
        <v>163</v>
      </c>
      <c r="I8" s="41">
        <v>178150</v>
      </c>
      <c r="J8" s="41">
        <v>338.4</v>
      </c>
      <c r="K8" s="41" t="s">
        <v>152</v>
      </c>
    </row>
    <row r="9" spans="1:11" s="36" customFormat="1" ht="14.4" customHeight="1" x14ac:dyDescent="0.3">
      <c r="A9" s="37" t="s">
        <v>45</v>
      </c>
      <c r="B9" s="41"/>
      <c r="C9" s="41"/>
      <c r="D9" s="41"/>
      <c r="E9" s="41"/>
      <c r="F9" s="41"/>
      <c r="G9" s="41"/>
      <c r="H9" s="41"/>
      <c r="I9" s="41"/>
      <c r="J9" s="42"/>
      <c r="K9" s="149" t="s">
        <v>183</v>
      </c>
    </row>
    <row r="10" spans="1:11" s="36" customFormat="1" x14ac:dyDescent="0.3">
      <c r="A10" s="37" t="s">
        <v>46</v>
      </c>
      <c r="B10" s="41"/>
      <c r="C10" s="41"/>
      <c r="D10" s="41">
        <f>D8*365</f>
        <v>301490</v>
      </c>
      <c r="E10" s="41"/>
      <c r="F10" s="41"/>
      <c r="G10" s="41"/>
      <c r="H10" s="41"/>
      <c r="I10" s="41"/>
      <c r="J10" s="42"/>
      <c r="K10" s="150"/>
    </row>
    <row r="11" spans="1:11" s="36" customFormat="1" ht="97.8" customHeight="1" x14ac:dyDescent="0.3">
      <c r="A11" s="85" t="s">
        <v>145</v>
      </c>
      <c r="B11" s="157" t="s">
        <v>182</v>
      </c>
      <c r="C11" s="157"/>
      <c r="D11" s="93" t="s">
        <v>176</v>
      </c>
      <c r="E11" s="35"/>
      <c r="F11" s="35"/>
      <c r="G11" s="35"/>
      <c r="H11" s="35"/>
      <c r="I11" s="35"/>
      <c r="J11" s="83"/>
      <c r="K11" s="150"/>
    </row>
    <row r="12" spans="1:11" s="36" customFormat="1" x14ac:dyDescent="0.3">
      <c r="A12" s="35"/>
      <c r="B12" s="35"/>
      <c r="C12" s="35"/>
      <c r="D12" s="35"/>
      <c r="E12" s="35"/>
      <c r="F12" s="35"/>
      <c r="G12" s="35"/>
      <c r="H12" s="35"/>
      <c r="I12" s="35"/>
      <c r="J12" s="83"/>
      <c r="K12" s="83"/>
    </row>
    <row r="13" spans="1:11" ht="57.6" x14ac:dyDescent="0.3">
      <c r="A13" s="34" t="s">
        <v>39</v>
      </c>
      <c r="B13" s="34" t="s">
        <v>81</v>
      </c>
      <c r="C13" s="34" t="s">
        <v>139</v>
      </c>
      <c r="D13" s="34" t="s">
        <v>153</v>
      </c>
      <c r="E13" s="35"/>
      <c r="F13" s="36"/>
    </row>
    <row r="14" spans="1:11" x14ac:dyDescent="0.3">
      <c r="A14" s="151" t="s">
        <v>150</v>
      </c>
      <c r="B14" s="38" t="s">
        <v>47</v>
      </c>
      <c r="C14" s="41">
        <v>715.8</v>
      </c>
      <c r="D14" s="41">
        <v>2.5</v>
      </c>
      <c r="E14" s="80"/>
      <c r="F14" s="36"/>
    </row>
    <row r="15" spans="1:11" x14ac:dyDescent="0.3">
      <c r="A15" s="152"/>
      <c r="B15" s="38" t="s">
        <v>48</v>
      </c>
      <c r="C15" s="41">
        <v>1846.8</v>
      </c>
      <c r="D15" s="41">
        <v>24.8</v>
      </c>
      <c r="E15" s="80"/>
      <c r="F15" s="36"/>
    </row>
    <row r="16" spans="1:11" x14ac:dyDescent="0.3">
      <c r="A16" s="152"/>
      <c r="B16" s="38" t="s">
        <v>49</v>
      </c>
      <c r="C16" s="41">
        <v>974.5</v>
      </c>
      <c r="D16" s="41">
        <v>4.8</v>
      </c>
      <c r="E16" s="80"/>
      <c r="F16" s="36"/>
    </row>
    <row r="17" spans="1:6" x14ac:dyDescent="0.3">
      <c r="A17" s="152"/>
      <c r="B17" s="38" t="s">
        <v>50</v>
      </c>
      <c r="C17" s="41">
        <v>111.3</v>
      </c>
      <c r="D17" s="41">
        <v>28.3</v>
      </c>
      <c r="E17" s="80"/>
      <c r="F17" s="36"/>
    </row>
    <row r="18" spans="1:6" x14ac:dyDescent="0.3">
      <c r="A18" s="152"/>
      <c r="B18" s="38" t="s">
        <v>51</v>
      </c>
      <c r="C18" s="41">
        <v>14</v>
      </c>
      <c r="D18" s="41">
        <v>5.5</v>
      </c>
      <c r="E18" s="80"/>
      <c r="F18" s="36"/>
    </row>
    <row r="19" spans="1:6" ht="28.8" x14ac:dyDescent="0.3">
      <c r="A19" s="153"/>
      <c r="B19" s="81" t="s">
        <v>140</v>
      </c>
      <c r="C19" s="41">
        <v>4072</v>
      </c>
      <c r="D19" s="28"/>
      <c r="E19" s="80"/>
      <c r="F19" s="36"/>
    </row>
    <row r="20" spans="1:6" ht="29.4" customHeight="1" x14ac:dyDescent="0.3">
      <c r="A20" s="154" t="s">
        <v>45</v>
      </c>
      <c r="B20" s="39" t="s">
        <v>47</v>
      </c>
      <c r="C20" s="43"/>
      <c r="D20" s="43"/>
      <c r="E20" s="80"/>
      <c r="F20" s="36"/>
    </row>
    <row r="21" spans="1:6" x14ac:dyDescent="0.3">
      <c r="A21" s="155"/>
      <c r="B21" s="39" t="s">
        <v>48</v>
      </c>
      <c r="C21" s="43"/>
      <c r="D21" s="43"/>
      <c r="E21" s="80"/>
      <c r="F21" s="36"/>
    </row>
    <row r="22" spans="1:6" x14ac:dyDescent="0.3">
      <c r="A22" s="155"/>
      <c r="B22" s="39" t="s">
        <v>49</v>
      </c>
      <c r="C22" s="43"/>
      <c r="D22" s="43"/>
      <c r="E22" s="80"/>
      <c r="F22" s="36"/>
    </row>
    <row r="23" spans="1:6" x14ac:dyDescent="0.3">
      <c r="A23" s="155"/>
      <c r="B23" s="39" t="s">
        <v>50</v>
      </c>
      <c r="C23" s="43"/>
      <c r="D23" s="43"/>
      <c r="E23" s="80"/>
      <c r="F23" s="36"/>
    </row>
    <row r="24" spans="1:6" x14ac:dyDescent="0.3">
      <c r="A24" s="155"/>
      <c r="B24" s="39" t="s">
        <v>51</v>
      </c>
      <c r="C24" s="43"/>
      <c r="D24" s="43"/>
      <c r="E24" s="80"/>
      <c r="F24" s="36"/>
    </row>
    <row r="25" spans="1:6" ht="28.8" x14ac:dyDescent="0.3">
      <c r="A25" s="156"/>
      <c r="B25" s="81" t="s">
        <v>140</v>
      </c>
      <c r="C25" s="43"/>
      <c r="D25" s="28"/>
    </row>
  </sheetData>
  <mergeCells count="6">
    <mergeCell ref="K9:K11"/>
    <mergeCell ref="B1:D1"/>
    <mergeCell ref="A3:D3"/>
    <mergeCell ref="A14:A19"/>
    <mergeCell ref="A20:A25"/>
    <mergeCell ref="B11:C11"/>
  </mergeCell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6" zoomScale="60" zoomScaleNormal="90" workbookViewId="0">
      <selection activeCell="E7" sqref="E7"/>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142</v>
      </c>
      <c r="B1" s="114" t="str">
        <f>Ūdenssaimniec_ESOŠS_VĒRTĒJUMS!B1</f>
        <v>IKŠĶILE</v>
      </c>
      <c r="C1" s="115"/>
      <c r="D1" s="57"/>
    </row>
    <row r="2" spans="1:4" ht="21.75" customHeight="1" x14ac:dyDescent="0.3">
      <c r="A2" s="5"/>
      <c r="B2" s="6"/>
      <c r="C2" s="6"/>
    </row>
    <row r="3" spans="1:4" s="4" customFormat="1" ht="18" customHeight="1" x14ac:dyDescent="0.3">
      <c r="A3" s="116" t="s">
        <v>60</v>
      </c>
      <c r="B3" s="116"/>
      <c r="C3" s="116"/>
    </row>
    <row r="4" spans="1:4" s="46" customFormat="1" ht="30" customHeight="1" x14ac:dyDescent="0.3">
      <c r="A4" s="47" t="s">
        <v>58</v>
      </c>
      <c r="B4" s="48" t="s">
        <v>146</v>
      </c>
      <c r="C4" s="28"/>
    </row>
    <row r="5" spans="1:4" s="46" customFormat="1" ht="30" customHeight="1" x14ac:dyDescent="0.3">
      <c r="A5" s="47" t="s">
        <v>59</v>
      </c>
      <c r="B5" s="30">
        <v>234672</v>
      </c>
      <c r="C5" s="28"/>
    </row>
    <row r="6" spans="1:4" s="46" customFormat="1" ht="48" customHeight="1" x14ac:dyDescent="0.3">
      <c r="A6" s="47" t="s">
        <v>102</v>
      </c>
      <c r="B6" s="30">
        <v>285000</v>
      </c>
      <c r="C6" s="28"/>
      <c r="D6" s="45"/>
    </row>
    <row r="7" spans="1:4" s="46" customFormat="1" ht="30" customHeight="1" x14ac:dyDescent="0.3">
      <c r="A7" s="47" t="s">
        <v>101</v>
      </c>
      <c r="B7" s="30">
        <v>8050</v>
      </c>
      <c r="C7" s="28"/>
      <c r="D7" s="45"/>
    </row>
    <row r="8" spans="1:4" s="46" customFormat="1" ht="28.8" x14ac:dyDescent="0.3">
      <c r="A8" s="47" t="s">
        <v>82</v>
      </c>
      <c r="B8" s="86">
        <v>100</v>
      </c>
      <c r="C8" s="28"/>
      <c r="D8" s="45"/>
    </row>
    <row r="9" spans="1:4" s="46" customFormat="1" x14ac:dyDescent="0.3">
      <c r="A9" s="51"/>
      <c r="B9" s="52"/>
      <c r="C9" s="52"/>
      <c r="D9" s="45"/>
    </row>
    <row r="10" spans="1:4" ht="29.4" customHeight="1" x14ac:dyDescent="0.3">
      <c r="A10" s="40" t="s">
        <v>55</v>
      </c>
      <c r="B10" s="86">
        <v>1.22</v>
      </c>
      <c r="C10" s="28"/>
      <c r="D10" s="44"/>
    </row>
    <row r="11" spans="1:4" x14ac:dyDescent="0.3">
      <c r="A11" s="22" t="s">
        <v>57</v>
      </c>
      <c r="B11" s="30">
        <v>0</v>
      </c>
      <c r="C11" s="33">
        <f>B11/B10</f>
        <v>0</v>
      </c>
    </row>
    <row r="12" spans="1:4" x14ac:dyDescent="0.3">
      <c r="A12" s="22" t="s">
        <v>56</v>
      </c>
      <c r="B12" s="30">
        <v>0</v>
      </c>
      <c r="C12" s="29">
        <f>B12/B10</f>
        <v>0</v>
      </c>
    </row>
    <row r="13" spans="1:4" x14ac:dyDescent="0.3">
      <c r="A13" s="49" t="s">
        <v>141</v>
      </c>
      <c r="B13" s="86">
        <v>1.88</v>
      </c>
      <c r="C13" s="28"/>
      <c r="D13" s="57"/>
    </row>
    <row r="14" spans="1:4" x14ac:dyDescent="0.3">
      <c r="A14" s="49" t="s">
        <v>103</v>
      </c>
      <c r="B14" s="30">
        <v>148131</v>
      </c>
      <c r="C14" s="28"/>
    </row>
    <row r="15" spans="1:4" x14ac:dyDescent="0.3">
      <c r="A15" s="66" t="s">
        <v>104</v>
      </c>
      <c r="B15" s="32">
        <v>155757</v>
      </c>
      <c r="C15" s="28"/>
    </row>
    <row r="16" spans="1:4" ht="28.8" x14ac:dyDescent="0.3">
      <c r="A16" s="64" t="s">
        <v>64</v>
      </c>
      <c r="B16" s="94" t="s">
        <v>180</v>
      </c>
      <c r="C16" s="65"/>
      <c r="D16" s="44"/>
    </row>
    <row r="17" spans="1:4" ht="28.8" x14ac:dyDescent="0.3">
      <c r="A17" s="64" t="s">
        <v>23</v>
      </c>
      <c r="B17" s="43" t="s">
        <v>169</v>
      </c>
      <c r="C17" s="65"/>
    </row>
    <row r="18" spans="1:4" ht="28.8" x14ac:dyDescent="0.3">
      <c r="A18" s="64" t="s">
        <v>87</v>
      </c>
      <c r="B18" s="43" t="s">
        <v>170</v>
      </c>
      <c r="C18" s="65"/>
      <c r="D18" s="57"/>
    </row>
    <row r="19" spans="1:4" ht="15.6" customHeight="1" x14ac:dyDescent="0.3">
      <c r="A19" s="158" t="s">
        <v>61</v>
      </c>
      <c r="B19" s="159"/>
      <c r="C19" s="158"/>
    </row>
    <row r="20" spans="1:4" x14ac:dyDescent="0.3">
      <c r="A20" s="40" t="s">
        <v>62</v>
      </c>
      <c r="B20" s="86">
        <v>0.88</v>
      </c>
      <c r="C20" s="28"/>
    </row>
    <row r="21" spans="1:4" x14ac:dyDescent="0.3">
      <c r="A21" s="49" t="s">
        <v>105</v>
      </c>
      <c r="B21" s="30">
        <v>113905</v>
      </c>
      <c r="C21" s="28"/>
    </row>
    <row r="22" spans="1:4" x14ac:dyDescent="0.3">
      <c r="A22" s="49" t="s">
        <v>106</v>
      </c>
      <c r="B22" s="30">
        <v>117253</v>
      </c>
      <c r="C22" s="28"/>
    </row>
    <row r="23" spans="1:4" ht="28.8" x14ac:dyDescent="0.3">
      <c r="A23" s="50" t="s">
        <v>63</v>
      </c>
      <c r="B23" s="94" t="s">
        <v>180</v>
      </c>
      <c r="C23" s="28"/>
    </row>
    <row r="24" spans="1:4" ht="28.8" x14ac:dyDescent="0.3">
      <c r="A24" s="50" t="s">
        <v>23</v>
      </c>
      <c r="B24" s="43" t="s">
        <v>169</v>
      </c>
      <c r="C24" s="28"/>
    </row>
    <row r="25" spans="1:4" ht="28.8" x14ac:dyDescent="0.3">
      <c r="A25" s="50" t="s">
        <v>65</v>
      </c>
      <c r="B25" s="43" t="s">
        <v>170</v>
      </c>
      <c r="C25" s="28"/>
    </row>
    <row r="26" spans="1:4" x14ac:dyDescent="0.3">
      <c r="A26" s="57"/>
    </row>
  </sheetData>
  <mergeCells count="3">
    <mergeCell ref="B1:C1"/>
    <mergeCell ref="A3:C3"/>
    <mergeCell ref="A19:C19"/>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'Par aglo. un dec.kan.'!Drukas_apgabals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2020-03-20T08:39:30Z</dcterms:modified>
</cp:coreProperties>
</file>